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2"/>
  </bookViews>
  <sheets>
    <sheet name="Anexo VII-C" sheetId="1" r:id="rId1"/>
    <sheet name="Geral - Hora" sheetId="2" r:id="rId2"/>
    <sheet name="Geral - Hora Resumo" sheetId="3" r:id="rId3"/>
  </sheets>
  <definedNames/>
  <calcPr fullCalcOnLoad="1"/>
</workbook>
</file>

<file path=xl/comments2.xml><?xml version="1.0" encoding="utf-8"?>
<comments xmlns="http://schemas.openxmlformats.org/spreadsheetml/2006/main">
  <authors>
    <author>Scheyla Cristina de Souza Belmiro do Amaral</author>
    <author>user</author>
    <author>Chaline Tosatti</author>
  </authors>
  <commentList>
    <comment ref="B24" authorId="0">
      <text>
        <r>
          <rPr>
            <b/>
            <sz val="9"/>
            <rFont val="Segoe UI"/>
            <family val="2"/>
          </rPr>
          <t xml:space="preserve">Seges: </t>
        </r>
        <r>
          <rPr>
            <sz val="9"/>
            <rFont val="Segoe UI"/>
            <family val="2"/>
          </rPr>
          <t xml:space="preserve">Informar salário base conforme Convenção Coletiva de Trabalho vigente para a categoria e no município de prestação do serviço.
</t>
        </r>
      </text>
    </comment>
    <comment ref="C31" authorId="0">
      <text>
        <r>
          <rPr>
            <b/>
            <sz val="9"/>
            <rFont val="Segoe UI"/>
            <family val="2"/>
          </rPr>
          <t xml:space="preserve">Seges: </t>
        </r>
        <r>
          <rPr>
            <sz val="9"/>
            <rFont val="Segoe UI"/>
            <family val="2"/>
          </rPr>
          <t>Percentual conforme definido em CCT, se houver gratificação de função.</t>
        </r>
        <r>
          <rPr>
            <sz val="9"/>
            <rFont val="Segoe UI"/>
            <family val="2"/>
          </rPr>
          <t xml:space="preserve">
</t>
        </r>
      </text>
    </comment>
    <comment ref="A58" authorId="0">
      <text>
        <r>
          <rPr>
            <b/>
            <sz val="9"/>
            <rFont val="Segoe UI"/>
            <family val="2"/>
          </rPr>
          <t xml:space="preserve">Seges: </t>
        </r>
        <r>
          <rPr>
            <sz val="9"/>
            <rFont val="Segoe UI"/>
            <family val="2"/>
          </rPr>
          <t xml:space="preserve">Automatizada, desde que não haja alterações de fórmulas ou estrutura da planilha.
</t>
        </r>
      </text>
    </comment>
    <comment ref="C68" authorId="0">
      <text>
        <r>
          <rPr>
            <b/>
            <sz val="9"/>
            <rFont val="Segoe UI"/>
            <family val="2"/>
          </rPr>
          <t xml:space="preserve">Seges: </t>
        </r>
        <r>
          <rPr>
            <sz val="9"/>
            <rFont val="Segoe UI"/>
            <family val="2"/>
          </rPr>
          <t>Por tratar-se de planilha mensal será contabilizado 1/12 avos do custo.</t>
        </r>
      </text>
    </comment>
    <comment ref="A71" authorId="0">
      <text>
        <r>
          <rPr>
            <b/>
            <sz val="9"/>
            <rFont val="Segoe UI"/>
            <family val="2"/>
          </rPr>
          <t xml:space="preserve">Seges: </t>
        </r>
        <r>
          <rPr>
            <sz val="9"/>
            <rFont val="Segoe UI"/>
            <family val="2"/>
          </rPr>
          <t xml:space="preserve">Observações importantes: 
1ª - Levando em consideração a vigência contratual prevista no art. 57 da Lei nº 8.666, de 23 de junho de 1993, a referida rubrica tem como principal objetivo suprir a necessidade no final do contrato de 12 meses o pagamento ao direito às férias remuneradas, na forma prevista na Consolidação das Leis do Trabalho. Esta rubrica, quando da prorrogação contratual, torna-se objeto de custo não renovável. 
2ª - Deve ser ponderado pelo gestor no momento da composição de custos, a necessidade ou não da inclusão dessa rubrica, observada nesses casos sempre a duração do contrato. Caso seja firmado contrato com duração superior a 12 meses, sugere-se a exclusão dessa rubrica.
</t>
        </r>
      </text>
    </comment>
    <comment ref="A79" authorId="0">
      <text>
        <r>
          <rPr>
            <b/>
            <sz val="9"/>
            <rFont val="Segoe UI"/>
            <family val="2"/>
          </rPr>
          <t xml:space="preserve">Seges: </t>
        </r>
        <r>
          <rPr>
            <sz val="9"/>
            <rFont val="Segoe UI"/>
            <family val="2"/>
          </rPr>
          <t xml:space="preserve">apenas totaliza a previsão mensal de custos com 13° Salário, Férias e Adicional de Férias.
</t>
        </r>
      </text>
    </comment>
    <comment ref="B89" authorId="1">
      <text>
        <r>
          <rPr>
            <b/>
            <sz val="9"/>
            <rFont val="Tahoma"/>
            <family val="2"/>
          </rPr>
          <t>user:</t>
        </r>
        <r>
          <rPr>
            <sz val="9"/>
            <rFont val="Tahoma"/>
            <family val="2"/>
          </rPr>
          <t xml:space="preserve">
Dica: Localize no arquivo "Código FPAS e Alíquotas Terceiros" pelo número do CNAE do fornecedor a alíquota GIL/RAT e o código FPAS. 
Depois localize no arquivo "Tabela FPAS e Alíquotas Terceiros" pelo FPAS as alíquotas incidentes de terceiros.</t>
        </r>
      </text>
    </comment>
    <comment ref="B92" authorId="0">
      <text>
        <r>
          <rPr>
            <b/>
            <sz val="9"/>
            <rFont val="Segoe UI"/>
            <family val="2"/>
          </rPr>
          <t xml:space="preserve">Seges: </t>
        </r>
        <r>
          <rPr>
            <sz val="9"/>
            <rFont val="Segoe UI"/>
            <family val="2"/>
          </rPr>
          <t>Informar o percentual adequado à categoria profissional a ser contratada para a prestação do serviço.
Dica: Localize no arquivo "Código FPAS e Alíquotas Terceiros" pelo número do CNAE do fornecedor a alíquota GIL/RAT.</t>
        </r>
      </text>
    </comment>
    <comment ref="A108" authorId="0">
      <text>
        <r>
          <rPr>
            <b/>
            <sz val="9"/>
            <rFont val="Segoe UI"/>
            <family val="2"/>
          </rPr>
          <t xml:space="preserve">Seges: </t>
        </r>
        <r>
          <rPr>
            <sz val="9"/>
            <rFont val="Segoe UI"/>
            <family val="2"/>
          </rPr>
          <t xml:space="preserve">Totalização dos Encargos. Automatizada, desde que não haja alteração nas fórmulas e estrutura da planilha.
</t>
        </r>
      </text>
    </comment>
    <comment ref="B119" authorId="0">
      <text>
        <r>
          <rPr>
            <b/>
            <sz val="9"/>
            <rFont val="Segoe UI"/>
            <family val="2"/>
          </rPr>
          <t xml:space="preserve">Seges: </t>
        </r>
        <r>
          <rPr>
            <sz val="9"/>
            <rFont val="Segoe UI"/>
            <family val="2"/>
          </rPr>
          <t xml:space="preserve">Valor da tarifa de transporte público praticada no município de prestação do serviço.
</t>
        </r>
      </text>
    </comment>
    <comment ref="C123" authorId="0">
      <text>
        <r>
          <rPr>
            <b/>
            <sz val="9"/>
            <rFont val="Segoe UI"/>
            <family val="2"/>
          </rPr>
          <t>Seges:</t>
        </r>
        <r>
          <rPr>
            <sz val="9"/>
            <rFont val="Segoe UI"/>
            <family val="2"/>
          </rPr>
          <t xml:space="preserve">
O órgão contratante deverá apreciar o comportamento das empresas prestadoras de serviço e ajustar, conforme necessidade.
Proporcionalidade: Conforme art. 10 do Decreto nº 95.247, de novembro de 1987, a parcela a ser suportada pelo beneficiário será descontada proporcionalmente à quantidade de Vale-Transporte concedida para o período a que se refere o salário, uma vez que o vigilante 12x36 recebe referente a 15 dias a proporcionalidade é de 50%.</t>
        </r>
      </text>
    </comment>
    <comment ref="B133" authorId="0">
      <text>
        <r>
          <rPr>
            <b/>
            <sz val="9"/>
            <rFont val="Segoe UI"/>
            <family val="2"/>
          </rPr>
          <t xml:space="preserve">Seges: </t>
        </r>
        <r>
          <rPr>
            <sz val="9"/>
            <rFont val="Segoe UI"/>
            <family val="2"/>
          </rPr>
          <t xml:space="preserve">Conforme estabelecido em Convenção Coletiva de Trabalho
</t>
        </r>
      </text>
    </comment>
    <comment ref="C137" authorId="0">
      <text>
        <r>
          <rPr>
            <b/>
            <sz val="9"/>
            <rFont val="Segoe UI"/>
            <family val="2"/>
          </rPr>
          <t xml:space="preserve">Seges: </t>
        </r>
        <r>
          <rPr>
            <sz val="9"/>
            <rFont val="Segoe UI"/>
            <family val="2"/>
          </rPr>
          <t xml:space="preserve">Observar desconto informado em Convenção Coletiva.
</t>
        </r>
      </text>
    </comment>
    <comment ref="A158" authorId="0">
      <text>
        <r>
          <rPr>
            <b/>
            <sz val="9"/>
            <rFont val="Segoe UI"/>
            <family val="2"/>
          </rPr>
          <t xml:space="preserve">Seges: </t>
        </r>
        <r>
          <rPr>
            <sz val="9"/>
            <rFont val="Segoe UI"/>
            <family val="2"/>
          </rPr>
          <t>Apenas totaliza os custos efetivos com benefícios mensais do trabalhador.
Automatizada, desde que não haja alteração de fórmulas ou estrutura da planilha</t>
        </r>
      </text>
    </comment>
    <comment ref="A164" authorId="0">
      <text>
        <r>
          <rPr>
            <b/>
            <sz val="9"/>
            <rFont val="Segoe UI"/>
            <family val="2"/>
          </rPr>
          <t xml:space="preserve">Seges: </t>
        </r>
        <r>
          <rPr>
            <sz val="9"/>
            <rFont val="Segoe UI"/>
            <family val="2"/>
          </rPr>
          <t xml:space="preserve">Totaliza o módulo 2, com somatória de 13° salário, férias, adicional, encargos e benefícios.
</t>
        </r>
      </text>
    </comment>
    <comment ref="B174" authorId="0">
      <text>
        <r>
          <rPr>
            <b/>
            <sz val="9"/>
            <rFont val="Segoe UI"/>
            <family val="2"/>
          </rPr>
          <t xml:space="preserve">Seges: 
</t>
        </r>
        <r>
          <rPr>
            <sz val="9"/>
            <rFont val="Segoe UI"/>
            <family val="2"/>
          </rPr>
          <t>Para calcular a provisão para rescisão usa-se o percentual por tipos de desligamentos e para cada categoria de serviço. De acordo com o Cadastro Geral de Empregados e Desempregados (CAGED), no Paraná, no serviço de vigilância, há os seguintes percentuais:</t>
        </r>
        <r>
          <rPr>
            <b/>
            <sz val="9"/>
            <rFont val="Segoe UI"/>
            <family val="2"/>
          </rPr>
          <t xml:space="preserve">
 - Demissão sem justa causa: 80,10%
 - Demissão com justa causa: 3,28%
 - Desligamentos por outros tipos: 16,62%
</t>
        </r>
        <r>
          <rPr>
            <sz val="9"/>
            <rFont val="Segoe UI"/>
            <family val="2"/>
          </rPr>
          <t xml:space="preserve">Para efeito de cálculo dos valores limites (máximo), considera-se, nas demissões sem justa causa, o percentual de </t>
        </r>
        <r>
          <rPr>
            <b/>
            <sz val="9"/>
            <rFont val="Segoe UI"/>
            <family val="2"/>
          </rPr>
          <t xml:space="preserve">90% </t>
        </r>
        <r>
          <rPr>
            <sz val="9"/>
            <rFont val="Segoe UI"/>
            <family val="2"/>
          </rPr>
          <t xml:space="preserve">para o aviso prévio indenizado e de </t>
        </r>
        <r>
          <rPr>
            <b/>
            <sz val="9"/>
            <rFont val="Segoe UI"/>
            <family val="2"/>
          </rPr>
          <t>10%</t>
        </r>
        <r>
          <rPr>
            <sz val="9"/>
            <rFont val="Segoe UI"/>
            <family val="2"/>
          </rPr>
          <t xml:space="preserve"> para aviso prévio trabalhado.
</t>
        </r>
        <r>
          <rPr>
            <b/>
            <sz val="9"/>
            <rFont val="Segoe UI"/>
            <family val="2"/>
          </rPr>
          <t xml:space="preserve">
</t>
        </r>
        <r>
          <rPr>
            <sz val="9"/>
            <rFont val="Segoe UI"/>
            <family val="2"/>
          </rPr>
          <t>O percentual de probabilidade de ocorrência deverá ser avaliado pelo órgão contratante, mediante histórico das contratações, ajustando a planilha ao caso em concreto.</t>
        </r>
      </text>
    </comment>
    <comment ref="A233" authorId="0">
      <text>
        <r>
          <rPr>
            <b/>
            <sz val="9"/>
            <rFont val="Segoe UI"/>
            <family val="2"/>
          </rPr>
          <t>Seges:</t>
        </r>
        <r>
          <rPr>
            <sz val="9"/>
            <rFont val="Segoe UI"/>
            <family val="2"/>
          </rPr>
          <t xml:space="preserve">
Totaliza o custo estimado a ser provisionado mensalmente. Está automatizada, desde que não haja alteração de fórmulas e/ou estrutura da planilha.</t>
        </r>
      </text>
    </comment>
    <comment ref="B247" authorId="0">
      <text>
        <r>
          <rPr>
            <b/>
            <sz val="9"/>
            <rFont val="Segoe UI"/>
            <family val="2"/>
          </rPr>
          <t xml:space="preserve">Seges: </t>
        </r>
        <r>
          <rPr>
            <sz val="9"/>
            <rFont val="Segoe UI"/>
            <family val="2"/>
          </rPr>
          <t xml:space="preserve">Probabilidade de ocorrência de ausência do profissional residente quando será necessária a presença de um repositor. O órgão deverá observar o histórico das contratações anteriores para estimar tais probabilidades.
</t>
        </r>
      </text>
    </comment>
    <comment ref="C247" authorId="0">
      <text>
        <r>
          <rPr>
            <b/>
            <sz val="9"/>
            <rFont val="Segoe UI"/>
            <family val="2"/>
          </rPr>
          <t xml:space="preserve">Segesl: </t>
        </r>
        <r>
          <rPr>
            <sz val="9"/>
            <rFont val="Segoe UI"/>
            <family val="2"/>
          </rPr>
          <t xml:space="preserve">Duração computada em dias, conforme previsão em legislação.
</t>
        </r>
      </text>
    </comment>
    <comment ref="A262" authorId="0">
      <text>
        <r>
          <rPr>
            <b/>
            <sz val="9"/>
            <rFont val="Segoe UI"/>
            <family val="2"/>
          </rPr>
          <t xml:space="preserve">Seges: </t>
        </r>
        <r>
          <rPr>
            <sz val="9"/>
            <rFont val="Segoe UI"/>
            <family val="2"/>
          </rPr>
          <t>Esta tabela apresenta o resumo dos dias prováveis de ausência, quando seria necessária a presença de um profissional repositor.
Seu cálculo está automatizado mediante preenchimento da tabela anterior.</t>
        </r>
      </text>
    </comment>
    <comment ref="A265" authorId="0">
      <text>
        <r>
          <rPr>
            <b/>
            <sz val="9"/>
            <rFont val="Segoe UI"/>
            <family val="2"/>
          </rPr>
          <t xml:space="preserve">Seges: </t>
        </r>
        <r>
          <rPr>
            <sz val="9"/>
            <rFont val="Segoe UI"/>
            <family val="2"/>
          </rPr>
          <t xml:space="preserve">este ítem destina-se ao cálculo do custo do empregado substituto que virá cobrir o período de férias do residente, portanto, não se confunde com o direito ao pagamento de férias daquele.
Desde que não haja alteração de fórmulas e/ou estrutura da planilha.
</t>
        </r>
      </text>
    </comment>
    <comment ref="A289" authorId="0">
      <text>
        <r>
          <rPr>
            <b/>
            <sz val="9"/>
            <rFont val="Segoe UI"/>
            <family val="2"/>
          </rPr>
          <t xml:space="preserve">Seges: </t>
        </r>
        <r>
          <rPr>
            <sz val="9"/>
            <rFont val="Segoe UI"/>
            <family val="2"/>
          </rPr>
          <t xml:space="preserve">Tabela automatizada para cálculo do custo mensal com reposição do profissional ausente, mediante preenchimento das anteriores. Desde que não haja alteração de fórmulas e/ou estrutura da planilha.
</t>
        </r>
      </text>
    </comment>
    <comment ref="A311" authorId="0">
      <text>
        <r>
          <rPr>
            <b/>
            <sz val="9"/>
            <rFont val="Segoe UI"/>
            <family val="2"/>
          </rPr>
          <t>Seges:</t>
        </r>
        <r>
          <rPr>
            <sz val="9"/>
            <rFont val="Segoe UI"/>
            <family val="2"/>
          </rPr>
          <t xml:space="preserve"> Esta tabela totaliza os custos com reposição de profissional ausente e está automatizada mediante preenchimento das anteriores. Desde que não haja alteração de fórmulas e/ou estrutura da planilha.</t>
        </r>
      </text>
    </comment>
    <comment ref="D318" authorId="0">
      <text>
        <r>
          <rPr>
            <b/>
            <sz val="9"/>
            <rFont val="Segoe UI"/>
            <family val="2"/>
          </rPr>
          <t>Seges:</t>
        </r>
        <r>
          <rPr>
            <sz val="9"/>
            <rFont val="Segoe UI"/>
            <family val="2"/>
          </rPr>
          <t xml:space="preserve"> todos os itens relacionados a insumos deverão ser objeto de pesquisa de preços conforme diretrizes da Instrução Normativa específica (IN n° 3, de 20 de abril de 2017).
</t>
        </r>
      </text>
    </comment>
    <comment ref="A334" authorId="1">
      <text>
        <r>
          <rPr>
            <b/>
            <sz val="9"/>
            <rFont val="Tahoma"/>
            <family val="2"/>
          </rPr>
          <t>user:</t>
        </r>
        <r>
          <rPr>
            <sz val="9"/>
            <rFont val="Tahoma"/>
            <family val="2"/>
          </rPr>
          <t xml:space="preserve">
Inserir a quantidade de equipamentos por empregado.</t>
        </r>
      </text>
    </comment>
    <comment ref="A362" authorId="0">
      <text>
        <r>
          <rPr>
            <b/>
            <sz val="9"/>
            <rFont val="Segoe UI"/>
            <family val="2"/>
          </rPr>
          <t xml:space="preserve">Seges: </t>
        </r>
        <r>
          <rPr>
            <sz val="9"/>
            <rFont val="Segoe UI"/>
            <family val="2"/>
          </rPr>
          <t>Nesta tabela poderão ser informados os percentuais previstos de Custos Indiretos, Tributos e Lucro separadamente para permitir o cálculo automático. Desde que não haja alteração de modelo da planilha e de fórmulas.</t>
        </r>
      </text>
    </comment>
    <comment ref="B369" authorId="1">
      <text>
        <r>
          <rPr>
            <b/>
            <sz val="9"/>
            <rFont val="Tahoma"/>
            <family val="2"/>
          </rPr>
          <t>user:</t>
        </r>
        <r>
          <rPr>
            <sz val="9"/>
            <rFont val="Tahoma"/>
            <family val="2"/>
          </rPr>
          <t xml:space="preserve">
Base de cálculo: Módulo 1 + Módulo 2 + Módulo 3 + Módulo 4 + Módulo 5.</t>
        </r>
      </text>
    </comment>
    <comment ref="C369" authorId="1">
      <text>
        <r>
          <rPr>
            <b/>
            <sz val="9"/>
            <rFont val="Tahoma"/>
            <family val="2"/>
          </rPr>
          <t>user:</t>
        </r>
        <r>
          <rPr>
            <sz val="9"/>
            <rFont val="Tahoma"/>
            <family val="2"/>
          </rPr>
          <t xml:space="preserve">
Percentual do CITL: obtido através da fórmula adotada pela FIA:
CITL = (1 + CI) / (1 - T - L) - 1</t>
        </r>
      </text>
    </comment>
    <comment ref="A374" authorId="0">
      <text>
        <r>
          <rPr>
            <b/>
            <sz val="9"/>
            <rFont val="Segoe UI"/>
            <family val="2"/>
          </rPr>
          <t xml:space="preserve">Seges: </t>
        </r>
        <r>
          <rPr>
            <sz val="9"/>
            <rFont val="Segoe UI"/>
            <family val="2"/>
          </rPr>
          <t>Esta tabela totaliza o custo do trabalhador e está automatizada, desde que não haja alteração nas formulas e no modelo da presente planilha. Ajustes necessários são responsailidade do órgão contratante, por quem deverão ser conferidos.</t>
        </r>
      </text>
    </comment>
    <comment ref="A386" authorId="0">
      <text>
        <r>
          <rPr>
            <b/>
            <sz val="9"/>
            <rFont val="Segoe UI"/>
            <family val="2"/>
          </rPr>
          <t xml:space="preserve">Seges: </t>
        </r>
        <r>
          <rPr>
            <sz val="9"/>
            <rFont val="Segoe UI"/>
            <family val="2"/>
          </rPr>
          <t>Esta tabela apura o valor por hora.</t>
        </r>
      </text>
    </comment>
    <comment ref="B302" authorId="1">
      <text>
        <r>
          <rPr>
            <b/>
            <sz val="9"/>
            <rFont val="Tahoma"/>
            <family val="2"/>
          </rPr>
          <t>user:</t>
        </r>
        <r>
          <rPr>
            <sz val="9"/>
            <rFont val="Tahoma"/>
            <family val="2"/>
          </rPr>
          <t xml:space="preserve">
Verificar a necessidade de repositor intrajornada. Caso seja devido, a base de cálculo é a mesma base do Custo Diário para o Repositor.</t>
        </r>
      </text>
    </comment>
    <comment ref="C189" authorId="1">
      <text>
        <r>
          <rPr>
            <b/>
            <sz val="9"/>
            <rFont val="Tahoma"/>
            <family val="2"/>
          </rPr>
          <t>user:</t>
        </r>
        <r>
          <rPr>
            <sz val="9"/>
            <rFont val="Tahoma"/>
            <family val="2"/>
          </rPr>
          <t xml:space="preserve">
Tempo médio de permanência do serviço.</t>
        </r>
      </text>
    </comment>
    <comment ref="C208" authorId="1">
      <text>
        <r>
          <rPr>
            <b/>
            <sz val="9"/>
            <rFont val="Tahoma"/>
            <family val="2"/>
          </rPr>
          <t>user:</t>
        </r>
        <r>
          <rPr>
            <sz val="9"/>
            <rFont val="Tahoma"/>
            <family val="2"/>
          </rPr>
          <t xml:space="preserve">
Tempo médio de permanência do serviço.</t>
        </r>
      </text>
    </comment>
    <comment ref="A250" authorId="2">
      <text>
        <r>
          <rPr>
            <b/>
            <sz val="9"/>
            <rFont val="Tahoma"/>
            <family val="2"/>
          </rPr>
          <t>Chaline Tosatti:</t>
        </r>
        <r>
          <rPr>
            <sz val="9"/>
            <rFont val="Tahoma"/>
            <family val="2"/>
          </rPr>
          <t xml:space="preserve">
Pode ser inserido a ausência por conta de eleições.</t>
        </r>
      </text>
    </comment>
    <comment ref="B44" authorId="1">
      <text>
        <r>
          <rPr>
            <b/>
            <sz val="9"/>
            <rFont val="Tahoma"/>
            <family val="2"/>
          </rPr>
          <t>user:</t>
        </r>
        <r>
          <rPr>
            <sz val="9"/>
            <rFont val="Tahoma"/>
            <family val="2"/>
          </rPr>
          <t xml:space="preserve">
A base de cálculo para o adicional de insalubridade é o salário mínimo da região e a base de cálculo para o adicional de periculosidade é o salário base, sem acrescer a gratificação.</t>
        </r>
      </text>
    </comment>
    <comment ref="C44" authorId="0">
      <text>
        <r>
          <rPr>
            <b/>
            <sz val="9"/>
            <rFont val="Segoe UI"/>
            <family val="2"/>
          </rPr>
          <t xml:space="preserve">Seges: </t>
        </r>
        <r>
          <rPr>
            <sz val="9"/>
            <rFont val="Segoe UI"/>
            <family val="2"/>
          </rPr>
          <t>Percentual conforme definido em laudo pericial ou CCT, para o adicional de  insabubridade. Para o adicional de periculosidade adicionar 30% conforme CLT.</t>
        </r>
      </text>
    </comment>
    <comment ref="C77" authorId="0">
      <text>
        <r>
          <rPr>
            <b/>
            <sz val="9"/>
            <rFont val="Segoe UI"/>
            <family val="2"/>
          </rPr>
          <t>Seges:</t>
        </r>
        <r>
          <rPr>
            <sz val="9"/>
            <rFont val="Segoe UI"/>
            <family val="2"/>
          </rPr>
          <t xml:space="preserve"> Corresponde ao previsto na Constituição. Adicional de 1/3 a mais do salário normal.
</t>
        </r>
      </text>
    </comment>
    <comment ref="B124" authorId="2">
      <text>
        <r>
          <rPr>
            <b/>
            <sz val="9"/>
            <rFont val="Tahoma"/>
            <family val="2"/>
          </rPr>
          <t>Chaline Tosatti:</t>
        </r>
        <r>
          <rPr>
            <sz val="9"/>
            <rFont val="Tahoma"/>
            <family val="2"/>
          </rPr>
          <t xml:space="preserve">
Base de Cálculo = Salário Base</t>
        </r>
      </text>
    </comment>
    <comment ref="C134" authorId="0">
      <text>
        <r>
          <rPr>
            <b/>
            <sz val="9"/>
            <rFont val="Segoe UI"/>
            <family val="2"/>
          </rPr>
          <t xml:space="preserve">Seges: </t>
        </r>
        <r>
          <rPr>
            <sz val="9"/>
            <rFont val="Segoe UI"/>
            <family val="2"/>
          </rPr>
          <t xml:space="preserve">apenas sugerido, depende de disposições constantes na CCT.
</t>
        </r>
      </text>
    </comment>
    <comment ref="B138" authorId="0">
      <text>
        <r>
          <rPr>
            <b/>
            <sz val="9"/>
            <rFont val="Segoe UI"/>
            <family val="2"/>
          </rPr>
          <t xml:space="preserve">Seges: </t>
        </r>
        <r>
          <rPr>
            <sz val="9"/>
            <rFont val="Segoe UI"/>
            <family val="2"/>
          </rPr>
          <t>Observar Convenção Coletiva sobre base de cálculo, habitualmente o desconto é sobre o valor do benefício concedido.</t>
        </r>
      </text>
    </comment>
    <comment ref="D149" authorId="1">
      <text>
        <r>
          <rPr>
            <b/>
            <sz val="9"/>
            <rFont val="Tahoma"/>
            <family val="2"/>
          </rPr>
          <t>user:</t>
        </r>
        <r>
          <rPr>
            <sz val="9"/>
            <rFont val="Tahoma"/>
            <family val="2"/>
          </rPr>
          <t xml:space="preserve">
A fórmula subtrai a coluna C da B. Se a intenção for soma ou multiplicação, deve haver alteração na fórmula.</t>
        </r>
      </text>
    </comment>
    <comment ref="D156" authorId="1">
      <text>
        <r>
          <rPr>
            <b/>
            <sz val="9"/>
            <rFont val="Tahoma"/>
            <family val="2"/>
          </rPr>
          <t>user:</t>
        </r>
        <r>
          <rPr>
            <sz val="9"/>
            <rFont val="Tahoma"/>
            <family val="2"/>
          </rPr>
          <t xml:space="preserve">
A fórmula multiplica a coluna B pela C. Se a intenção for soma ou subtração, deve haver alteração na fórmula.</t>
        </r>
      </text>
    </comment>
    <comment ref="C303" authorId="2">
      <text>
        <r>
          <rPr>
            <b/>
            <sz val="9"/>
            <rFont val="Tahoma"/>
            <family val="2"/>
          </rPr>
          <t>Chaline Tosatti:</t>
        </r>
        <r>
          <rPr>
            <sz val="9"/>
            <rFont val="Tahoma"/>
            <family val="2"/>
          </rPr>
          <t xml:space="preserve">
44 semanais é equivalente a 220 horas mensais: 44/6*30</t>
        </r>
      </text>
    </comment>
    <comment ref="B388" authorId="2">
      <text>
        <r>
          <rPr>
            <b/>
            <sz val="9"/>
            <rFont val="Tahoma"/>
            <family val="2"/>
          </rPr>
          <t>Chaline Tosatti:</t>
        </r>
        <r>
          <rPr>
            <sz val="9"/>
            <rFont val="Tahoma"/>
            <family val="2"/>
          </rPr>
          <t xml:space="preserve">
44 Semanais
Número de semanas no mês: 30 ÷ 7 = 4,29 semanas
Números de horas semanais – jornada: 44 horas semanais
Número de hora no mês 4,29 x 44 = 188,76</t>
        </r>
      </text>
    </comment>
  </commentList>
</comments>
</file>

<file path=xl/comments3.xml><?xml version="1.0" encoding="utf-8"?>
<comments xmlns="http://schemas.openxmlformats.org/spreadsheetml/2006/main">
  <authors>
    <author>user</author>
    <author>Chaline Tosatti</author>
  </authors>
  <commentList>
    <comment ref="A21" authorId="0">
      <text>
        <r>
          <rPr>
            <b/>
            <sz val="9"/>
            <rFont val="Tahoma"/>
            <family val="2"/>
          </rPr>
          <t>user:</t>
        </r>
        <r>
          <rPr>
            <sz val="9"/>
            <rFont val="Tahoma"/>
            <family val="2"/>
          </rPr>
          <t xml:space="preserve">
Nota 1: Esta tabela poderá ser adaptada às características do serviço contratado, inclusive no que concerne às rubricas e suas respectivas provisões e/ou estimativas, desde que haja justificativa.
Nota 2: As provisões constantes desta planilha poderão ser desnecessárias quando se tratar de determinados serviços que prescindam da dedicação exclusiva dos trabalhadores da contratada para com a Administração.</t>
        </r>
      </text>
    </comment>
    <comment ref="A157" authorId="0">
      <text>
        <r>
          <rPr>
            <b/>
            <sz val="9"/>
            <rFont val="Tahoma"/>
            <family val="2"/>
          </rPr>
          <t xml:space="preserve">user:
</t>
        </r>
        <r>
          <rPr>
            <sz val="9"/>
            <rFont val="Tahoma"/>
            <family val="2"/>
          </rPr>
          <t>44 Semanais
Número de semanas no mês: 30 ÷ 7 = 4,29 semanas
Números de horas semanais – jornada: 44 horas semanais
Número de hora no mês 4,29 x 44 = 188,76</t>
        </r>
      </text>
    </comment>
    <comment ref="F164" authorId="1">
      <text>
        <r>
          <rPr>
            <b/>
            <sz val="9"/>
            <rFont val="Tahoma"/>
            <family val="2"/>
          </rPr>
          <t>Chaline Tosatti:</t>
        </r>
        <r>
          <rPr>
            <sz val="9"/>
            <rFont val="Tahoma"/>
            <family val="2"/>
          </rPr>
          <t xml:space="preserve">
Para o cálculo de postos mínimos foi considerado que cada um pode fazer 44 horas semanais com o acréscimo de até 2 horas extras por dia (2*6).</t>
        </r>
      </text>
    </comment>
  </commentList>
</comments>
</file>

<file path=xl/sharedStrings.xml><?xml version="1.0" encoding="utf-8"?>
<sst xmlns="http://schemas.openxmlformats.org/spreadsheetml/2006/main" count="586" uniqueCount="334">
  <si>
    <t>SALÁRIO BASE</t>
  </si>
  <si>
    <t>Base de cálculo</t>
  </si>
  <si>
    <t>Percentual</t>
  </si>
  <si>
    <t>Categoria</t>
  </si>
  <si>
    <t>Valor</t>
  </si>
  <si>
    <t>MÓDULO 1 - REMUNERAÇÃO</t>
  </si>
  <si>
    <t>Base de Cálculo</t>
  </si>
  <si>
    <t>Salário Base</t>
  </si>
  <si>
    <t>Total</t>
  </si>
  <si>
    <t>ADICIONAL DE FÉRIAS - 1/3 CONSTITUCIONAL</t>
  </si>
  <si>
    <t>Alíquota Adicional</t>
  </si>
  <si>
    <t>1/3 Constitucional</t>
  </si>
  <si>
    <t>Férias</t>
  </si>
  <si>
    <t>SUBMÓDULO 2.2 - ENCARGOS PREVIDENCIÁRIOS E FGTS</t>
  </si>
  <si>
    <t>COMPOSIÇÃO DO GPS E FGTS</t>
  </si>
  <si>
    <t>Encargos</t>
  </si>
  <si>
    <t>INSS - empregador</t>
  </si>
  <si>
    <t>Salário-Educação</t>
  </si>
  <si>
    <t>SAT- GIL/RAT</t>
  </si>
  <si>
    <t>SEBRAE</t>
  </si>
  <si>
    <t>INCRA</t>
  </si>
  <si>
    <t>FGTS</t>
  </si>
  <si>
    <t>TOTAL</t>
  </si>
  <si>
    <t>GPS - GUIA DA PREVIDÊNCIA SOCIAL</t>
  </si>
  <si>
    <t>FGTS - FUNDO DE GARANTIA POR TEMPO DE SERVIÇO</t>
  </si>
  <si>
    <t>GPS</t>
  </si>
  <si>
    <t>SUBMÓDULO 2.3 - BENEFÍCIOS MENSAIS E DIÁRIOS</t>
  </si>
  <si>
    <t>VALE TRANSPORTE</t>
  </si>
  <si>
    <t>Vr. Unitário</t>
  </si>
  <si>
    <t xml:space="preserve">Vales por dia </t>
  </si>
  <si>
    <t>Custo total</t>
  </si>
  <si>
    <t>Dias efetivamente trabalhados</t>
  </si>
  <si>
    <t>CUSTO DA PASSAGEM</t>
  </si>
  <si>
    <t>Proporcionalidade</t>
  </si>
  <si>
    <t>Desconto</t>
  </si>
  <si>
    <t>Valor do desconto</t>
  </si>
  <si>
    <t>DESCONTO DO VALE TRANSPORTE</t>
  </si>
  <si>
    <t>Custo efetivo</t>
  </si>
  <si>
    <t>CUSTO EFETIVO DO VALE TRANSPORTE</t>
  </si>
  <si>
    <t>VALE ALIMENTAÇÃO/REFEIÇÃO</t>
  </si>
  <si>
    <t>Valor diário</t>
  </si>
  <si>
    <t>DESCONTO DO VALE ALIMENTAÇÃO/REFEIÇÃO</t>
  </si>
  <si>
    <t>CUSTO EFETIVO DO VALE ALIMENTAÇÃO/REFEIÇÃO</t>
  </si>
  <si>
    <t>Vale Transporte</t>
  </si>
  <si>
    <t>Vale Refeição</t>
  </si>
  <si>
    <t>MÓDULO 3 - PROVISÃO PARA RESCISÃO</t>
  </si>
  <si>
    <t>Tipos</t>
  </si>
  <si>
    <t>SEM justa Causa
AP INDENIZADO</t>
  </si>
  <si>
    <t>SEM justa Causa 
AP TRABALHADO</t>
  </si>
  <si>
    <t>Demissão
 COM  justa Causa</t>
  </si>
  <si>
    <t>Desligamentos 
OUTROS TIPOS</t>
  </si>
  <si>
    <t>SUBMÓDULO 3.1 - AVISO PRÉVIO INDENIZADO</t>
  </si>
  <si>
    <t>AVISO PRÉVIO INDENIZADO</t>
  </si>
  <si>
    <t>Submódulo 2.1</t>
  </si>
  <si>
    <t>Submódulo 2.2</t>
  </si>
  <si>
    <t>Submódulo 2.3</t>
  </si>
  <si>
    <t>MULTA DO FGTS E CONTRIBUIÇÃO SOCIAL SOBRE O AVISO PRÉVIO INDENIZADO</t>
  </si>
  <si>
    <t>Percentual da 
Multa</t>
  </si>
  <si>
    <t>SUBMÓDULO 3.1 - CUSTO DO AVISO PRÉVIO INDENIZADO</t>
  </si>
  <si>
    <t>SUBMÓDULO 3.2 - AVISO PRÉVIO TRABALHADO</t>
  </si>
  <si>
    <t>AVISO PRÉVIO TRABALHADO</t>
  </si>
  <si>
    <t>MULTA DO FGTS E CONTRIBUIÇÃO SOCIAL SOBRE O AVISO PRÉVIO TRABALHADO</t>
  </si>
  <si>
    <t>SUBMÓDULO 3.3 - DEMISSÃO POR JUSTA CAUSA</t>
  </si>
  <si>
    <t>Valor provisionado do Adicional de Férias</t>
  </si>
  <si>
    <t>Valor provisionado das Férias</t>
  </si>
  <si>
    <t>BASE DE CÁLCULO PARA DEMISSÃO POR JUSTA CAUSA</t>
  </si>
  <si>
    <t>SUBMÓDULO 3.3 - CUSTO DA DEMISSÃO COM JUSTA CAUSA</t>
  </si>
  <si>
    <t>Submódulo 3.1</t>
  </si>
  <si>
    <t>Submódulo 3.2</t>
  </si>
  <si>
    <t>Submódulo 3.3</t>
  </si>
  <si>
    <t>SUBMÓDULO 3.2 - CUSTO DO AVISO PRÉVIO TRABALHADO</t>
  </si>
  <si>
    <t>MÓDULO 4 - CUSTO DE REPOSIÇÃO DO PROFISSIONAL AUSENTE</t>
  </si>
  <si>
    <t>Custo diário</t>
  </si>
  <si>
    <t>Divisor do dia</t>
  </si>
  <si>
    <t>CUSTO DIÁRIO PARA O REPOSITOR</t>
  </si>
  <si>
    <t xml:space="preserve">Memória de Cálculo - número de dias de reposição do profissional ausente para cada evento </t>
  </si>
  <si>
    <t>Incidencia anual</t>
  </si>
  <si>
    <t>Duração Legal  
da Ausência</t>
  </si>
  <si>
    <t>12x36</t>
  </si>
  <si>
    <t>44h</t>
  </si>
  <si>
    <t>Proporção dias afetados</t>
  </si>
  <si>
    <t>Dias de reposição</t>
  </si>
  <si>
    <t>Ausência justificada</t>
  </si>
  <si>
    <t>Acidente trabalho</t>
  </si>
  <si>
    <t>Afastamento por doença</t>
  </si>
  <si>
    <t>Consulta médica filho</t>
  </si>
  <si>
    <t>Óbitos na família</t>
  </si>
  <si>
    <t>Casamento</t>
  </si>
  <si>
    <t>Doação de sangue</t>
  </si>
  <si>
    <t>Testemunho</t>
  </si>
  <si>
    <t>Paternidade</t>
  </si>
  <si>
    <t>Maternidade</t>
  </si>
  <si>
    <t>Consulta pré-natal</t>
  </si>
  <si>
    <t>Composição</t>
  </si>
  <si>
    <t xml:space="preserve"> 12 x 36 D</t>
  </si>
  <si>
    <t>12 x 36 N</t>
  </si>
  <si>
    <t>44 SEM</t>
  </si>
  <si>
    <t>Total Para reposição</t>
  </si>
  <si>
    <t>ESTIMATIVA DA NECESSIDADE DE REPOSIÇÃO DE PROFISSIONAL</t>
  </si>
  <si>
    <t>Necessidade de Reposição</t>
  </si>
  <si>
    <t>Custo anual</t>
  </si>
  <si>
    <t>Custo mensal</t>
  </si>
  <si>
    <t>SUBMÓDULO 4.1 - AUSÊNCIAS LEGAIS</t>
  </si>
  <si>
    <t>SUBMÓDULO 4.2 - INTRAJORNADA</t>
  </si>
  <si>
    <t>divisor de hora</t>
  </si>
  <si>
    <t>CUSTO POR HORA DO REPOSITOR</t>
  </si>
  <si>
    <t>Valor da hora</t>
  </si>
  <si>
    <t>Necessidade de Reposição (horas)</t>
  </si>
  <si>
    <t>Submódulo 4.1</t>
  </si>
  <si>
    <t>Submódulo 4.2</t>
  </si>
  <si>
    <t>MÓDULO 5 - INSUMOS DE MÃO DE OBRA</t>
  </si>
  <si>
    <t>MÓDULO 6 - CUSTOS INDIRETOS, TRIBUTOS E LUCRO</t>
  </si>
  <si>
    <t>Módulo</t>
  </si>
  <si>
    <t>Remuneração</t>
  </si>
  <si>
    <t>Encargos e Benefícios</t>
  </si>
  <si>
    <t>Rescisão</t>
  </si>
  <si>
    <t>Reposição do Profissional Ausente</t>
  </si>
  <si>
    <t>Insumos Diversos</t>
  </si>
  <si>
    <t>Custos Indiretos, Tributos e Lucro</t>
  </si>
  <si>
    <t>Valor por Empregado</t>
  </si>
  <si>
    <t xml:space="preserve">Férias </t>
  </si>
  <si>
    <t>13° Salário</t>
  </si>
  <si>
    <t>MÓDULO 2 - ENCARGOS E BENEFÍCIOS (ANUAIS, MENSAIS E DIÁRIOS)</t>
  </si>
  <si>
    <t>Valor provisionado do 13º Salário</t>
  </si>
  <si>
    <t>Provisionamento Mensal</t>
  </si>
  <si>
    <t>SUBMÓDULO 2.1 – 13° SALÁRIO, FÉRIAS E ADICIONAL DE FÉRIAS</t>
  </si>
  <si>
    <t>GRATIFICAÇÃO DE FUNÇÃO</t>
  </si>
  <si>
    <t>Valor da Gratificação</t>
  </si>
  <si>
    <t>ADICIONAIS (periculosidade ou insalubridade, se houver)</t>
  </si>
  <si>
    <t>Gratificação de função</t>
  </si>
  <si>
    <t>13° SALÁRIO
Previsto no Decreto 57.155, de 1965.</t>
  </si>
  <si>
    <t>FÉRIAS
Previsto no art. 7° da Constituição Federal</t>
  </si>
  <si>
    <t>Adicional de Periculosidade ou Insalubridade</t>
  </si>
  <si>
    <t>INFORMAÇÃO DE PERCENTUAIS ESTIMADOS DE CITL</t>
  </si>
  <si>
    <t>Custos Indiretos</t>
  </si>
  <si>
    <t>Tributos</t>
  </si>
  <si>
    <t>Lucro</t>
  </si>
  <si>
    <t>CUSTO DO TRABALHADOR</t>
  </si>
  <si>
    <t>CUSTO TOTAL POR TRABALHADOR</t>
  </si>
  <si>
    <t xml:space="preserve">UNIFORMES - COMPOSIÇÃO - VALOR ANUAL </t>
  </si>
  <si>
    <t>Item</t>
  </si>
  <si>
    <t>Vr. Unitario</t>
  </si>
  <si>
    <t>Calça</t>
  </si>
  <si>
    <t>Camisa</t>
  </si>
  <si>
    <t xml:space="preserve">Custo anual por Pessoa  </t>
  </si>
  <si>
    <t>UNIFORMES</t>
  </si>
  <si>
    <t xml:space="preserve">Custo mensal </t>
  </si>
  <si>
    <t>Descrição</t>
  </si>
  <si>
    <t>Cotação</t>
  </si>
  <si>
    <t>44 horas</t>
  </si>
  <si>
    <t>CUSTO MENSAL DOS EQUIPAMENTOS</t>
  </si>
  <si>
    <t>Valor por empregado</t>
  </si>
  <si>
    <t>Custo com Uniformes</t>
  </si>
  <si>
    <t>Custo com Equipamentos</t>
  </si>
  <si>
    <t>Módulo 1 - Composição da Remuneração</t>
  </si>
  <si>
    <t>Composição da Remuneração</t>
  </si>
  <si>
    <t>Valor (R$)</t>
  </si>
  <si>
    <t>A</t>
  </si>
  <si>
    <t>Salário-Base</t>
  </si>
  <si>
    <t>B</t>
  </si>
  <si>
    <t>Adicional de Periculosidade</t>
  </si>
  <si>
    <t>C</t>
  </si>
  <si>
    <t>Adicional de Insalubridade</t>
  </si>
  <si>
    <t>D</t>
  </si>
  <si>
    <t>E</t>
  </si>
  <si>
    <t>F</t>
  </si>
  <si>
    <t>G</t>
  </si>
  <si>
    <t>Módulo 2 - Encargos e Benefícios Anuais, Mensais e Diários</t>
  </si>
  <si>
    <t>Submódulo 2.1 - 13º (décimo terceiro) Salário, Férias e Adicional de Férias</t>
  </si>
  <si>
    <t>2.1</t>
  </si>
  <si>
    <t>13º (décimo terceiro) Salário, Férias e Adicional de Férias</t>
  </si>
  <si>
    <t>13º (décimo terceiro) Salário</t>
  </si>
  <si>
    <t>Férias e Adicional de Férias</t>
  </si>
  <si>
    <t>2.2</t>
  </si>
  <si>
    <t>GPS, FGTS e outras contribuições</t>
  </si>
  <si>
    <t>Percentual (%)</t>
  </si>
  <si>
    <t>INSS</t>
  </si>
  <si>
    <t>Salário Educação</t>
  </si>
  <si>
    <t>SAT</t>
  </si>
  <si>
    <t>SESC ou SESI</t>
  </si>
  <si>
    <t>SENAI - SENAC</t>
  </si>
  <si>
    <t>H</t>
  </si>
  <si>
    <t xml:space="preserve">Total </t>
  </si>
  <si>
    <t>2.3</t>
  </si>
  <si>
    <t>Benefícios Mensais e Diários</t>
  </si>
  <si>
    <t>Transporte</t>
  </si>
  <si>
    <t>Auxílio-Refeição/Alimentação</t>
  </si>
  <si>
    <t>Quadro-Resumo do Módulo 2 - Encargos e Benefícios anuais, mensais e diários</t>
  </si>
  <si>
    <t>Encargos e Benefícios Anuais, Mensais e Diários</t>
  </si>
  <si>
    <t>Módulo 3 - Provisão para Rescisão</t>
  </si>
  <si>
    <t>Provisão para Rescisão</t>
  </si>
  <si>
    <t>Aviso Prévio Indenizado</t>
  </si>
  <si>
    <t>Multa do FGTS e contribuição social sobre o Aviso Prévio Indenizado</t>
  </si>
  <si>
    <t>Aviso Prévio Trabalhado</t>
  </si>
  <si>
    <t>Multa do FGTS e contribuição social sobre o Aviso Prévio Trabalhado</t>
  </si>
  <si>
    <t>Módulo 4 - Custo de Reposição do Profissional Ausente</t>
  </si>
  <si>
    <t>Submódulo 4.1 - Ausências Legais</t>
  </si>
  <si>
    <t>4.1</t>
  </si>
  <si>
    <t>Ausências Legais</t>
  </si>
  <si>
    <t>Licença-Paternidade</t>
  </si>
  <si>
    <t>Ausência por acidente de trabalho</t>
  </si>
  <si>
    <t>Afastamento Maternidade</t>
  </si>
  <si>
    <t>Submódulo 4.2 - Intrajornada</t>
  </si>
  <si>
    <t>4.2</t>
  </si>
  <si>
    <t>Intrajornada</t>
  </si>
  <si>
    <t>Quadro-Resumo do Módulo 4 - Custo de Reposição do Profissional Ausente</t>
  </si>
  <si>
    <t>Custo de Reposição do Profissional Ausente</t>
  </si>
  <si>
    <t>Módulo 5 - Insumos Diversos</t>
  </si>
  <si>
    <t>Uniformes</t>
  </si>
  <si>
    <t>Módulo 6 - Custos Indiretos, Tributos e Lucro</t>
  </si>
  <si>
    <t>2. QUADRO-RESUMO DO CUSTO POR EMPREGADO</t>
  </si>
  <si>
    <t>Mão de obra vinculada à execução contratual (valor por empregado)</t>
  </si>
  <si>
    <t>Subtotal (A + B +C+ D+E)</t>
  </si>
  <si>
    <t>Módulo 6 – Custos Indiretos, Tributos e Lucro</t>
  </si>
  <si>
    <t xml:space="preserve">Valor Total por Empregado </t>
  </si>
  <si>
    <t>PLANILHA DE CUSTOS E FORMAÇÃO DE PREÇOS</t>
  </si>
  <si>
    <t>Benefício x</t>
  </si>
  <si>
    <t>Benefício y</t>
  </si>
  <si>
    <t>* Em caso de previsão de outros adicionais em Convenção Coletiva de Trabalho o órgão poderá utilizar este campo.</t>
  </si>
  <si>
    <t>* Previsto no art. 195 da Constituição Federal. 
* Os percentuais informados não são taxativos e deverão observar o enquadramento real das empresas prestadoras de serviço, em especial no que diz respeito ao SAT-GIIL/RAT.</t>
  </si>
  <si>
    <t>* O cálculo de benefícios mensais e diários dependerá das disposições constantes em Convenção Coletiva de Trabalho sobre os direitos negociados aos trabalhadores, observando sempre o custo efetivo a ser suportado pela Administração no contrato de prestação de serviços (descontados os valores arcados pelos empregados).</t>
  </si>
  <si>
    <t>Com ajustes após publicação da Lei n° 13.467, de 2017.</t>
  </si>
  <si>
    <t>Intervalo para repouso e alimentação</t>
  </si>
  <si>
    <t>* O submódulo 4.2 destina-se a calcular o custo de um repositor para cobertura do tempo de concessão do intervalo para repouso e alimentação, previsto no art. 71 da Consolidação das Leis do Trabalho, ao empregado residente. 
* Na metodologia Seges, calcula-se o custo da hora de trabalho e multiplica-se pela necessidade de horas de cobertura no mês. 
* Por tratar-se de condição excepcional, dependerá de decisão do órgão contratante, bem como de disposições constantes da Convenção Coletiva quanto ao tempo de intervalo e ao adicional para pagamento.
* Não se computa custo de reposição intrajornada para supervisores por considerar que estes não realizam a cobertura de posto de trabalho e poderiam se ausentar durante o tempo previsto em lei, definição que também deverá ser objeto de apreciação pelos órgãos contratantes.</t>
  </si>
  <si>
    <t>* Quando ocorrer a demissão de um trabalhador com aviso prévio, o trabalhador cumprirá os dias em atividade, e terá direito a receber o salário referente ao mês completo, conforme dispõe o art. 487 § 1º da CLT.
* A metodologia utilizada pela Seges computa todos os direitos do trabalhador, aplicando a proporcionalidade estimada de ocorrência de aviso prévio trabalhado, relizando provisionamento mensal do custo.
* Estes custos deverão ser apreciados atentamente nos casos de prorrogaçao contratual para verificar a necessidade de sua renovação ou não.
* Deverão, ainda, ser observados os ditames da Lei nº 12.506, de 2011, e seus impactos no custo quando das prorrogações contratuais.</t>
  </si>
  <si>
    <t>*Na hipotese de demissão por justa causa o empregado perde o direito ao pagamento de 13° salário, férias e adicional de férias, como previsto no parágrafo único do art. 146 da CLT.
* Para estes casos,  na metodologia Seges, haverá o desconto dos valores que, por tratar-se de provisão mensal, deverão ser reduzidos da fatura da empresa contratada.
* Igualmente, o cômputo de custos com demissão por justa causa considera a probabilidade de ocorrência desta para provisionamento.</t>
  </si>
  <si>
    <t>* O Submódulo 4.1 destina-se ao cálculo do custo estimado para a reposição de ausências legais do empregado residente.
* Na metodologia Seges computa-se o custo total de um empregado, com direito à remuneração, 13° salário, férias, encargos e benefícios, bem como probabilidade de rescisão, para a base de cálculo do presente submódulo que, em seguida, servirá para estipular o custo diário de um profissional para a contratação. 
* Com base neste custo diário estima-se o custo mensal com reposição de profissional ausente.</t>
  </si>
  <si>
    <t>E-mail:</t>
  </si>
  <si>
    <t>Endereço:</t>
  </si>
  <si>
    <t>Telefone:</t>
  </si>
  <si>
    <t>Unidade de Medida</t>
  </si>
  <si>
    <t>Quantidade</t>
  </si>
  <si>
    <t>*A remuneração é composta por Salário Base, Adicionais (noturno, de insalubridade ou periculosidade) e gratificações, quando houver. (art. 457 da CLT).</t>
  </si>
  <si>
    <t>*O contratante deverá consultar o salário base definido na Convenção Coletiva de Trabalho da categoria profissional a ser contratada para o objeto da prestação de serviço, se a CCT abrange o município de prestação de serviço e se está vigente.</t>
  </si>
  <si>
    <t xml:space="preserve">*Os adicionais de periculosidade ou insalubridade, em conformidade com os art. 192 e 193 da CLT, dependem da natureza do serviço a ser prestado. 
*O órgão contratante deverá observar, além da existência de previsão em CLT, se há informações na Convenção Coletiva de Trabalho acerca dos adicionais, bem como seu percentual e a base de cálculo, devendo adaptar a planilha ao caso em concreto. </t>
  </si>
  <si>
    <r>
      <t xml:space="preserve">*Art. 192, CLT - O exercício de trabalho em condições </t>
    </r>
    <r>
      <rPr>
        <b/>
        <sz val="9"/>
        <rFont val="Arial"/>
        <family val="2"/>
      </rPr>
      <t>insalubres</t>
    </r>
    <r>
      <rPr>
        <sz val="9"/>
        <rFont val="Arial"/>
        <family val="2"/>
      </rPr>
      <t xml:space="preserve">, acima dos limites de tolerância estabelecidos pelo Ministério do Trabalho, assegura a percepção de adicional respectivamente de </t>
    </r>
    <r>
      <rPr>
        <b/>
        <sz val="9"/>
        <rFont val="Arial"/>
        <family val="2"/>
      </rPr>
      <t>40%</t>
    </r>
    <r>
      <rPr>
        <sz val="9"/>
        <rFont val="Arial"/>
        <family val="2"/>
      </rPr>
      <t xml:space="preserve"> (quarenta por cento), </t>
    </r>
    <r>
      <rPr>
        <b/>
        <sz val="9"/>
        <rFont val="Arial"/>
        <family val="2"/>
      </rPr>
      <t>20%</t>
    </r>
    <r>
      <rPr>
        <sz val="9"/>
        <rFont val="Arial"/>
        <family val="2"/>
      </rPr>
      <t xml:space="preserve"> (vinte por cento) e</t>
    </r>
    <r>
      <rPr>
        <b/>
        <sz val="9"/>
        <rFont val="Arial"/>
        <family val="2"/>
      </rPr>
      <t xml:space="preserve"> 10%</t>
    </r>
    <r>
      <rPr>
        <sz val="9"/>
        <rFont val="Arial"/>
        <family val="2"/>
      </rPr>
      <t xml:space="preserve"> (dez por cento) </t>
    </r>
    <r>
      <rPr>
        <b/>
        <sz val="9"/>
        <rFont val="Arial"/>
        <family val="2"/>
      </rPr>
      <t>do salário-mínimo da região</t>
    </r>
    <r>
      <rPr>
        <sz val="9"/>
        <rFont val="Arial"/>
        <family val="2"/>
      </rPr>
      <t>, segundo se classifiquem nos graus máximo, médio e mínimo.</t>
    </r>
  </si>
  <si>
    <r>
      <t xml:space="preserve">*Art. 193, § 1º, CLT: O trabalho em condições de </t>
    </r>
    <r>
      <rPr>
        <b/>
        <sz val="9"/>
        <rFont val="Arial"/>
        <family val="2"/>
      </rPr>
      <t>periculosidade</t>
    </r>
    <r>
      <rPr>
        <sz val="9"/>
        <rFont val="Arial"/>
        <family val="2"/>
      </rPr>
      <t xml:space="preserve"> assegura ao empregado um adicional de </t>
    </r>
    <r>
      <rPr>
        <b/>
        <sz val="9"/>
        <rFont val="Arial"/>
        <family val="2"/>
      </rPr>
      <t>30%</t>
    </r>
    <r>
      <rPr>
        <sz val="9"/>
        <rFont val="Arial"/>
        <family val="2"/>
      </rPr>
      <t xml:space="preserve"> (trinta por cento) </t>
    </r>
    <r>
      <rPr>
        <b/>
        <sz val="9"/>
        <rFont val="Arial"/>
        <family val="2"/>
      </rPr>
      <t>sobre o salário sem os acréscimos resultantes de gratificações, prêmios ou participações nos lucros da empresa.</t>
    </r>
    <r>
      <rPr>
        <sz val="9"/>
        <rFont val="Arial"/>
        <family val="2"/>
      </rPr>
      <t xml:space="preserve"> </t>
    </r>
  </si>
  <si>
    <t xml:space="preserve">*Gratificação de função, quando houver, virá informada na Convenção Coletiva de Trabalho da categoria profissional a ser contratada. </t>
  </si>
  <si>
    <t>Este quadro totaliza a remuneração devida ao trabalhador, conforme previsão da Consolidação das Leis do Trabalho e valores disponíveis na Convenção Coletiva para a categoria.</t>
  </si>
  <si>
    <t>BENEFÍCIO XXX</t>
  </si>
  <si>
    <t>Utilizar este campo em caso de outros benefícios previstos em Convenção Coletiva, sempre especificando o tipo, finalidade e previsão legal do mesmo.</t>
  </si>
  <si>
    <t>Benefício</t>
  </si>
  <si>
    <t>BENEFÍCIO YYY</t>
  </si>
  <si>
    <t>Incidência</t>
  </si>
  <si>
    <t>PERCENTUAIS POR TIPO DE DESLIGAMENTO</t>
  </si>
  <si>
    <t>Probabilidade de ocorrência de ausências legais, conforme previsão do art. 473 da Consolidação das Leis do Trabalho.</t>
  </si>
  <si>
    <t>*Este módulo destina-se a calcular o custo de possível desligamento de um empregado vinculado ao contrato de prestação de seviços. 
* Na metodologia Seges calcula-se uma probabilidade de ocorrência, por tipos de desligamentos, como fator de ponderação do custo total.</t>
  </si>
  <si>
    <t>*Quando ocorrer a demissão de um trabalhador e a empresa não conceder prazo de aviso prévio, o trabalhador terá direito a receber o salário referente ao mês completo, conforme dispõe o art. 487 § 1º da CLT.
* A metodologia utilizada pela Seges computa todos os direitos do trabalhador, aplicando a proporcionalidade estimada de ocorrência de aviso prévio indenizado, relizando provisionamento mensal do custo.
* Estes custos deverão ser apreciados atentamente nos casos de prorrogaçao contratual para verificar a necessidade de sua renovação ou não.
* Deverão, ainda, ser obsrvados os ditames da Lei nº 12.506, de 2011 e seus impactos no custo quando das prorrogações contratuais.</t>
  </si>
  <si>
    <t>* O Custo de reposição do profissional ausente refere-se ao custo necessário para substituir, no posto de trabalho, o profissional residente quando estiver em gozo de férias ou no caso de um das ausências legais previstas no art 473 da Consolidação das Leis do Trabalho. 
* Na metodologia Seges pode-se utilizar uma probabilidade de ocorrência, mediante estatísticas da Relação Anual de Informações Sociais-2016 (RAIS/MTE), da Pesquisa Nacional por Amostra de Domicílios-2016 (PNAD/IBGE), do Registro Civil (IBGE)-2016.
* São computados, então, a probabilidade de dias de ausência para cobertura, conforme escala de trabalho mensal.
* Para jornadas 12x36h a necessidade de reposição incide somente em 50% dos dias de ausência devido à escala. 
* Na jornada 44h computa-se somente a reposição nos dias úteis (252 dias úteis/365), portanto, 69,04% da ausência total.</t>
  </si>
  <si>
    <t>Total (R$)</t>
  </si>
  <si>
    <t>Gratificação de Função</t>
  </si>
  <si>
    <t>Submódulo 2.3 - Benefícios Mensais e Diários</t>
  </si>
  <si>
    <t>Submódulo 2.2 - Encargos Previdenciários (GPS), Fundo de Garantia por Tempo de Serviço (FGTS) e outras contribuições</t>
  </si>
  <si>
    <t>Demissão por Justa Causa</t>
  </si>
  <si>
    <t>Ausências Justificada</t>
  </si>
  <si>
    <t>Mão de Obra</t>
  </si>
  <si>
    <t>Valor Homem-Mês (R$)</t>
  </si>
  <si>
    <t>Subtotal</t>
  </si>
  <si>
    <t xml:space="preserve">FORMAÇÃO DE CUSTO MENSAL PARA UM EMPREGADO </t>
  </si>
  <si>
    <t>CONSOLIDAÇÃO E APRESENTAÇÃO DE PROPOSTAS</t>
  </si>
  <si>
    <t>Percentual de utilização</t>
  </si>
  <si>
    <t>ANEXO VII-C</t>
  </si>
  <si>
    <t>IDENTIFICAÇÃO</t>
  </si>
  <si>
    <t>Razão Social:</t>
  </si>
  <si>
    <t>UF:</t>
  </si>
  <si>
    <t>CEP:</t>
  </si>
  <si>
    <t>ITEM/GRUPO</t>
  </si>
  <si>
    <t>DESCRIÇÃO COMPLETA</t>
  </si>
  <si>
    <t>PREÇOS UNITÁRIOS</t>
  </si>
  <si>
    <t>PREÇOS GLOBAIS</t>
  </si>
  <si>
    <t>CUSTOS DECORRENTES DA EXECUÇÃO CONTRATUAL</t>
  </si>
  <si>
    <t>INDICAÇÃO DOS SINDICATOS, ACORDOS, CONVENÇÕES OU DISSÍDIOS COLETIVOS DE TRABALHO</t>
  </si>
  <si>
    <t>PRODUTIVIDADE ADOTADA</t>
  </si>
  <si>
    <t>QUANTIDADE DE PESSOAL</t>
  </si>
  <si>
    <t>Função</t>
  </si>
  <si>
    <t>RELAÇÃO DOS MATERIAIS E EQUIPAMENTOS</t>
  </si>
  <si>
    <t>Material</t>
  </si>
  <si>
    <t>Especificação</t>
  </si>
  <si>
    <t>OUTRAS INFORMAÇÕES IMPORTANTES</t>
  </si>
  <si>
    <t>PROPOSTA</t>
  </si>
  <si>
    <t>Município:</t>
  </si>
  <si>
    <t>Nº. do Processo:</t>
  </si>
  <si>
    <t>Licitação nº.:</t>
  </si>
  <si>
    <t>Dia:</t>
  </si>
  <si>
    <t>Hora:</t>
  </si>
  <si>
    <t>Discriminação dos Serviços (Dados Referentes à Contratação)</t>
  </si>
  <si>
    <t>Data de apresentação da proposta (dia/mês/ano):</t>
  </si>
  <si>
    <t>Município/UF:</t>
  </si>
  <si>
    <t>Ano do Acordo, Convenção ou Dissídio Coletivo:</t>
  </si>
  <si>
    <t>Número de meses de execução contratual:</t>
  </si>
  <si>
    <t>Identificação do Serviço</t>
  </si>
  <si>
    <t>Tipo de Serviço</t>
  </si>
  <si>
    <t>Quantidade total a contratar (Em função da unidade de medida)</t>
  </si>
  <si>
    <t>Subtotal (R$)</t>
  </si>
  <si>
    <t>4. VALOR MENSAL DOS SERVIÇOS</t>
  </si>
  <si>
    <t>Tipo de Área</t>
  </si>
  <si>
    <t>I</t>
  </si>
  <si>
    <r>
      <t xml:space="preserve">ADICIONAL </t>
    </r>
    <r>
      <rPr>
        <b/>
        <sz val="11"/>
        <color indexed="10"/>
        <rFont val="Arial"/>
        <family val="2"/>
      </rPr>
      <t>XXX</t>
    </r>
  </si>
  <si>
    <t>Equipamentos e Materiais</t>
  </si>
  <si>
    <t>COMPLEMENTO DO CUSTO POR HORA</t>
  </si>
  <si>
    <t>CUSTO POR HORA</t>
  </si>
  <si>
    <t>Horas Produtividade Mês</t>
  </si>
  <si>
    <t>Produtividade (1/hora)</t>
  </si>
  <si>
    <r>
      <t xml:space="preserve">Total/Hora </t>
    </r>
    <r>
      <rPr>
        <b/>
        <sz val="11"/>
        <color indexed="8"/>
        <rFont val="Arial"/>
        <family val="2"/>
      </rPr>
      <t>(R$)</t>
    </r>
  </si>
  <si>
    <t>3. COMPLEMENTO DO CUSTO POR HORA</t>
  </si>
  <si>
    <t>Total/Hora (R$)</t>
  </si>
  <si>
    <t>Horas</t>
  </si>
  <si>
    <t>Preço Mensal/Unitário (R$/Hora)</t>
  </si>
  <si>
    <t>Duração dos itens 
(vida útil/ano)</t>
  </si>
  <si>
    <t>Valor total ao ano</t>
  </si>
  <si>
    <r>
      <t>BENEFÍCIO</t>
    </r>
    <r>
      <rPr>
        <b/>
        <sz val="11"/>
        <color indexed="10"/>
        <rFont val="Arial"/>
        <family val="2"/>
      </rPr>
      <t xml:space="preserve"> xxx</t>
    </r>
  </si>
  <si>
    <r>
      <t xml:space="preserve">BENEFÍCIO </t>
    </r>
    <r>
      <rPr>
        <b/>
        <sz val="11"/>
        <color indexed="10"/>
        <rFont val="Arial"/>
        <family val="2"/>
      </rPr>
      <t>yyy</t>
    </r>
    <r>
      <rPr>
        <b/>
        <sz val="11"/>
        <color indexed="8"/>
        <rFont val="Arial"/>
        <family val="2"/>
      </rPr>
      <t xml:space="preserve"> </t>
    </r>
  </si>
  <si>
    <t>Botina</t>
  </si>
  <si>
    <t>Planilha elaborada com base em custos mensais de um empregado com carga horária de 44 horas por semana.</t>
  </si>
  <si>
    <t>Quantidade de Postos Mínimos</t>
  </si>
  <si>
    <t>Projetista</t>
  </si>
  <si>
    <t>Engenheiro</t>
  </si>
  <si>
    <t>Topógrafo</t>
  </si>
  <si>
    <t>Ajudante</t>
  </si>
  <si>
    <t>CONTRATAÇÃO DE EMPRESA ESPECIALIZADA PARA EXECUTAR SERVIÇOS DE ENGENHARIA, PARA ELABORAÇÃO DE PROJETO DE CASCALHAMENTO/READEQUAÇÃO DE ESTRADAS VICINAIS, PLANO ALTIMÉTRICO, PROJETO DE PONTES, PONTILHÕES, BUEIROS, DELIMITAÇÕES DOS TRECHOS, MEMÓRIA DE CÁLCULO INDIVIDUALIZADO POR TRECHO, MEMORIAL DESCRITIVO/ESPECIFICAÇÕES TÉCNICAS DO PROJETO, ORÇAMENTO DISCRIMINATIVO, PROJETO EXECUTIVO DE TERRAPLENAGEM, PROJETO EXECUTIVO DE DRENAGEM, DESENVOLVIMENTO DE SOLUÇÕES TÉCNICAS GLOBAIS QUE FORNEÇA VISÃO DA OBRA, IDENTIFICAÇÃO DOS SEUS ELEMENTOS CONSTITUTIVOS COM CLAREZA, IDENTIFICAÇÃO DO TIPOS DOS SERVIÇOS A SEREM EXECUTADOS, MATERIAIS E EQUIPAMENTOS NECESSÁRIOS A EXECUÇÃO, COM SUAS ESPECIFICAÇÕES QUE ATENDAM E ASSEGUREM OS MELHORES RESULTADOS PARA A ADMINISTRAÇÃO PÚBLICA, SUBSÍDIOS PARA MONTAGEM DO PLANO DE LICITAÇÃO E GESTÃO DA OBRA, COMPREENDENDO A SUA PROGRAMAÇÃO, A ESTRATÉGIA DE SUPRIMENTOS, AS NORMAS DE FISCALIZAÇÃO E DE DADOS NECESSÁRIOS EM CADA CASO.</t>
  </si>
  <si>
    <t>QUANTIDADE/ HORAS</t>
  </si>
  <si>
    <t>PREÇOS HORAS</t>
  </si>
  <si>
    <t>Profissional da Engenharia</t>
  </si>
  <si>
    <t>Capacete</t>
  </si>
  <si>
    <t>Mensalidade do sist. da empresa</t>
  </si>
  <si>
    <t>Taxas junto ao CREA (Anuidade, Arts)</t>
  </si>
  <si>
    <t>Hora</t>
  </si>
  <si>
    <t xml:space="preserve">ADICIONAL </t>
  </si>
  <si>
    <t>SENAI</t>
  </si>
  <si>
    <t>SESI</t>
  </si>
  <si>
    <t>Impressora</t>
  </si>
  <si>
    <t>Computador</t>
  </si>
  <si>
    <t>Carro para deslocamento</t>
  </si>
  <si>
    <t>ANEXO VIII</t>
  </si>
</sst>
</file>

<file path=xl/styles.xml><?xml version="1.0" encoding="utf-8"?>
<styleSheet xmlns="http://schemas.openxmlformats.org/spreadsheetml/2006/main">
  <numFmts count="15">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0.00;[Red]#,##0.00"/>
    <numFmt numFmtId="165" formatCode="0.0000"/>
    <numFmt numFmtId="166" formatCode="#,##0.0000_ ;\-#,##0.0000\ "/>
    <numFmt numFmtId="167" formatCode="_(* #,##0.00_);_(* \(#,##0.00\);_(* \-??_);_(@_)"/>
    <numFmt numFmtId="168" formatCode="0.0"/>
    <numFmt numFmtId="169" formatCode="#,##0.000000;[Red]#,##0.000000"/>
    <numFmt numFmtId="170" formatCode="_-* #,##0_-;\-* #,##0_-;_-* &quot;-&quot;??_-;_-@_-"/>
  </numFmts>
  <fonts count="74">
    <font>
      <sz val="11"/>
      <color theme="1"/>
      <name val="Calibri"/>
      <family val="2"/>
    </font>
    <font>
      <sz val="11"/>
      <color indexed="8"/>
      <name val="Calibri"/>
      <family val="2"/>
    </font>
    <font>
      <sz val="10"/>
      <color indexed="8"/>
      <name val="Arial"/>
      <family val="2"/>
    </font>
    <font>
      <b/>
      <sz val="12"/>
      <color indexed="8"/>
      <name val="Times New Roman"/>
      <family val="1"/>
    </font>
    <font>
      <sz val="12"/>
      <color indexed="8"/>
      <name val="Times New Roman"/>
      <family val="1"/>
    </font>
    <font>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Calibri"/>
      <family val="2"/>
    </font>
    <font>
      <sz val="9"/>
      <name val="Segoe UI"/>
      <family val="2"/>
    </font>
    <font>
      <b/>
      <sz val="9"/>
      <name val="Segoe UI"/>
      <family val="2"/>
    </font>
    <font>
      <sz val="18"/>
      <color indexed="9"/>
      <name val="Times New Roman"/>
      <family val="1"/>
    </font>
    <font>
      <sz val="11"/>
      <color indexed="8"/>
      <name val="Arial"/>
      <family val="2"/>
    </font>
    <font>
      <u val="single"/>
      <sz val="10"/>
      <color indexed="30"/>
      <name val="Arial"/>
      <family val="2"/>
    </font>
    <font>
      <sz val="9"/>
      <color indexed="8"/>
      <name val="Arial"/>
      <family val="2"/>
    </font>
    <font>
      <sz val="11"/>
      <name val="Arial"/>
      <family val="2"/>
    </font>
    <font>
      <sz val="11"/>
      <color indexed="10"/>
      <name val="Arial"/>
      <family val="2"/>
    </font>
    <font>
      <b/>
      <sz val="11"/>
      <color indexed="8"/>
      <name val="Arial"/>
      <family val="2"/>
    </font>
    <font>
      <b/>
      <sz val="11"/>
      <color indexed="10"/>
      <name val="Arial"/>
      <family val="2"/>
    </font>
    <font>
      <b/>
      <sz val="11"/>
      <name val="Arial"/>
      <family val="2"/>
    </font>
    <font>
      <sz val="9"/>
      <name val="Arial"/>
      <family val="2"/>
    </font>
    <font>
      <sz val="9"/>
      <name val="Tahoma"/>
      <family val="2"/>
    </font>
    <font>
      <b/>
      <sz val="9"/>
      <name val="Tahoma"/>
      <family val="2"/>
    </font>
    <font>
      <b/>
      <sz val="11"/>
      <color indexed="9"/>
      <name val="Arial"/>
      <family val="2"/>
    </font>
    <font>
      <b/>
      <sz val="9"/>
      <name val="Arial"/>
      <family val="2"/>
    </font>
    <font>
      <sz val="9"/>
      <name val="Times New Roman"/>
      <family val="1"/>
    </font>
    <font>
      <sz val="9"/>
      <color indexed="8"/>
      <name val="Times New Roman"/>
      <family val="1"/>
    </font>
    <font>
      <u val="single"/>
      <sz val="11"/>
      <color indexed="25"/>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Times New Roman"/>
      <family val="1"/>
    </font>
    <font>
      <b/>
      <sz val="12"/>
      <color theme="1"/>
      <name val="Times New Roman"/>
      <family val="1"/>
    </font>
    <font>
      <sz val="11"/>
      <color theme="1"/>
      <name val="Arial"/>
      <family val="2"/>
    </font>
    <font>
      <b/>
      <sz val="11"/>
      <color theme="1"/>
      <name val="Arial"/>
      <family val="2"/>
    </font>
    <font>
      <b/>
      <sz val="11"/>
      <color rgb="FFFF0000"/>
      <name val="Arial"/>
      <family val="2"/>
    </font>
    <font>
      <sz val="11"/>
      <color rgb="FFFF0000"/>
      <name val="Arial"/>
      <family val="2"/>
    </font>
    <font>
      <b/>
      <sz val="11"/>
      <color theme="0"/>
      <name val="Arial"/>
      <family val="2"/>
    </font>
    <font>
      <sz val="11"/>
      <color rgb="FF000000"/>
      <name val="Arial"/>
      <family val="2"/>
    </font>
    <font>
      <sz val="9"/>
      <color theme="1"/>
      <name val="Times New Roman"/>
      <family val="1"/>
    </font>
    <font>
      <b/>
      <sz val="11"/>
      <color rgb="FF000000"/>
      <name val="Arial"/>
      <family val="2"/>
    </font>
    <font>
      <sz val="9"/>
      <color rgb="FF000000"/>
      <name val="Arial"/>
      <family val="2"/>
    </font>
    <font>
      <sz val="18"/>
      <color theme="0"/>
      <name val="Times New Roman"/>
      <family val="1"/>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39998000860214233"/>
        <bgColor indexed="64"/>
      </patternFill>
    </fill>
    <fill>
      <patternFill patternType="solid">
        <fgColor theme="4" tint="0.39998000860214233"/>
        <bgColor indexed="64"/>
      </patternFill>
    </fill>
    <fill>
      <patternFill patternType="solid">
        <fgColor theme="2"/>
        <bgColor indexed="64"/>
      </patternFill>
    </fill>
    <fill>
      <patternFill patternType="solid">
        <fgColor rgb="FFFFFFFF"/>
        <bgColor indexed="64"/>
      </patternFill>
    </fill>
    <fill>
      <patternFill patternType="solid">
        <fgColor theme="5" tint="-0.4999699890613556"/>
        <bgColor indexed="64"/>
      </patternFill>
    </fill>
    <fill>
      <patternFill patternType="solid">
        <fgColor theme="4" tint="-0.24997000396251678"/>
        <bgColor indexed="64"/>
      </patternFill>
    </fill>
    <fill>
      <patternFill patternType="solid">
        <fgColor theme="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medium"/>
      <right style="medium"/>
      <top style="medium"/>
      <bottom style="medium"/>
    </border>
    <border>
      <left style="medium"/>
      <right style="medium"/>
      <top/>
      <bottom style="medium"/>
    </border>
    <border>
      <left/>
      <right style="medium"/>
      <top/>
      <bottom style="medium"/>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thin"/>
      <bottom style="medium"/>
    </border>
    <border>
      <left style="medium"/>
      <right style="thin"/>
      <top style="thin"/>
      <bottom style="thin"/>
    </border>
    <border>
      <left style="thin"/>
      <right style="thin"/>
      <top style="medium"/>
      <bottom/>
    </border>
    <border>
      <left style="medium"/>
      <right style="thin"/>
      <top/>
      <bottom/>
    </border>
    <border>
      <left style="thin"/>
      <right style="thin"/>
      <top/>
      <bottom/>
    </border>
    <border>
      <left style="thin"/>
      <right style="medium"/>
      <top/>
      <bottom/>
    </border>
    <border>
      <left style="medium"/>
      <right style="thin"/>
      <top/>
      <bottom style="medium"/>
    </border>
    <border>
      <left style="thin"/>
      <right style="medium"/>
      <top/>
      <bottom style="medium"/>
    </border>
    <border>
      <left style="medium"/>
      <right style="thin"/>
      <top style="thin"/>
      <bottom/>
    </border>
    <border>
      <left style="thin"/>
      <right style="medium"/>
      <top style="medium"/>
      <bottom style="medium"/>
    </border>
    <border>
      <left style="thin"/>
      <right/>
      <top/>
      <bottom/>
    </border>
    <border>
      <left style="thin"/>
      <right style="medium"/>
      <top style="medium"/>
      <bottom style="thin"/>
    </border>
    <border>
      <left style="thin"/>
      <right style="medium"/>
      <top style="thin"/>
      <bottom style="thin"/>
    </border>
    <border>
      <left style="thin"/>
      <right style="thin"/>
      <top style="medium"/>
      <bottom style="thin"/>
    </border>
    <border>
      <left style="thin"/>
      <right style="thin"/>
      <top style="thin"/>
      <bottom style="thin"/>
    </border>
    <border>
      <left style="thin"/>
      <right style="thin"/>
      <top style="thin"/>
      <bottom/>
    </border>
    <border>
      <left style="thin"/>
      <right style="medium"/>
      <top style="thin"/>
      <bottom/>
    </border>
    <border>
      <left style="thin"/>
      <right style="thin"/>
      <top style="medium"/>
      <bottom style="medium"/>
    </border>
    <border>
      <left style="medium"/>
      <right style="thin"/>
      <top style="medium"/>
      <bottom/>
    </border>
    <border>
      <left style="thin"/>
      <right style="medium"/>
      <top style="medium"/>
      <bottom/>
    </border>
    <border>
      <left style="medium"/>
      <right style="thin"/>
      <top style="medium"/>
      <bottom style="medium"/>
    </border>
    <border>
      <left style="medium"/>
      <right style="thin"/>
      <top/>
      <bottom style="thin"/>
    </border>
    <border>
      <left style="thin"/>
      <right style="thin"/>
      <top/>
      <bottom style="thin"/>
    </border>
    <border>
      <left style="thin"/>
      <right/>
      <top/>
      <bottom style="thin"/>
    </border>
    <border>
      <left style="thin"/>
      <right/>
      <top style="thin"/>
      <bottom style="thin"/>
    </border>
    <border>
      <left style="thin"/>
      <right/>
      <top style="thin"/>
      <bottom style="medium"/>
    </border>
    <border>
      <left style="thin"/>
      <right style="medium"/>
      <top/>
      <bottom style="thin"/>
    </border>
    <border>
      <left style="medium"/>
      <right/>
      <top style="medium"/>
      <bottom style="medium"/>
    </border>
    <border>
      <left/>
      <right style="medium"/>
      <top style="medium"/>
      <bottom style="medium"/>
    </border>
    <border>
      <left/>
      <right/>
      <top style="medium"/>
      <bottom style="medium"/>
    </border>
    <border>
      <left style="medium"/>
      <right style="medium"/>
      <top style="medium"/>
      <bottom/>
    </border>
    <border>
      <left style="medium"/>
      <right/>
      <top style="medium"/>
      <bottom style="thin"/>
    </border>
    <border>
      <left style="medium"/>
      <right/>
      <top style="thin"/>
      <bottom style="thin"/>
    </border>
    <border>
      <left style="thin"/>
      <right/>
      <top style="medium"/>
      <bottom style="thin"/>
    </border>
    <border>
      <left style="medium"/>
      <right/>
      <top/>
      <bottom style="medium"/>
    </border>
    <border>
      <left/>
      <right/>
      <top/>
      <bottom style="medium"/>
    </border>
    <border>
      <left style="thin"/>
      <right/>
      <top style="thin"/>
      <bottom/>
    </border>
    <border>
      <left/>
      <right/>
      <top style="thin"/>
      <bottom/>
    </border>
    <border>
      <left/>
      <right style="thin"/>
      <top style="thin"/>
      <bottom/>
    </border>
    <border>
      <left/>
      <right/>
      <top/>
      <bottom style="thin"/>
    </border>
    <border>
      <left/>
      <right style="thin"/>
      <top/>
      <bottom style="thin"/>
    </border>
    <border>
      <left/>
      <right/>
      <top style="thin"/>
      <bottom style="thin"/>
    </border>
    <border>
      <left/>
      <right style="thin"/>
      <top style="thin"/>
      <bottom style="thin"/>
    </border>
    <border>
      <left style="medium"/>
      <right/>
      <top style="medium"/>
      <bottom/>
    </border>
    <border>
      <left/>
      <right style="medium"/>
      <top style="medium"/>
      <bottom/>
    </border>
    <border>
      <left/>
      <right/>
      <top style="medium"/>
      <bottom/>
    </border>
    <border>
      <left style="medium"/>
      <right/>
      <top/>
      <bottom/>
    </border>
  </borders>
  <cellStyleXfs count="1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4" fillId="21" borderId="1" applyNumberFormat="0" applyAlignment="0" applyProtection="0"/>
    <xf numFmtId="0" fontId="45" fillId="22" borderId="2" applyNumberFormat="0" applyAlignment="0" applyProtection="0"/>
    <xf numFmtId="0" fontId="45" fillId="22" borderId="2" applyNumberFormat="0" applyAlignment="0" applyProtection="0"/>
    <xf numFmtId="0" fontId="46" fillId="0" borderId="3" applyNumberFormat="0" applyFill="0" applyAlignment="0" applyProtection="0"/>
    <xf numFmtId="0" fontId="46" fillId="0" borderId="3" applyNumberFormat="0" applyFill="0" applyAlignment="0" applyProtection="0"/>
    <xf numFmtId="0" fontId="42" fillId="23"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7" fillId="29" borderId="1" applyNumberFormat="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51" fillId="31" borderId="0" applyNumberFormat="0" applyBorder="0" applyAlignment="0" applyProtection="0"/>
    <xf numFmtId="0" fontId="22" fillId="0" borderId="0">
      <alignment/>
      <protection/>
    </xf>
    <xf numFmtId="0" fontId="0" fillId="0" borderId="0">
      <alignment/>
      <protection/>
    </xf>
    <xf numFmtId="0" fontId="52" fillId="0" borderId="0">
      <alignment/>
      <protection/>
    </xf>
    <xf numFmtId="0" fontId="0" fillId="32" borderId="4" applyNumberFormat="0" applyFont="0" applyAlignment="0" applyProtection="0"/>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0" fillId="30" borderId="0" applyNumberFormat="0" applyBorder="0" applyAlignment="0" applyProtection="0"/>
    <xf numFmtId="0" fontId="53" fillId="21" borderId="5" applyNumberFormat="0" applyAlignment="0" applyProtection="0"/>
    <xf numFmtId="0" fontId="53" fillId="21" borderId="5" applyNumberFormat="0" applyAlignment="0" applyProtection="0"/>
    <xf numFmtId="41" fontId="0"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6" fillId="0" borderId="0" applyNumberFormat="0" applyFill="0" applyBorder="0" applyAlignment="0" applyProtection="0"/>
    <xf numFmtId="0" fontId="60" fillId="0" borderId="9" applyNumberFormat="0" applyFill="0" applyAlignment="0" applyProtection="0"/>
    <xf numFmtId="0" fontId="60" fillId="0" borderId="9" applyNumberFormat="0" applyFill="0" applyAlignment="0" applyProtection="0"/>
    <xf numFmtId="43" fontId="0" fillId="0" borderId="0" applyFont="0" applyFill="0" applyBorder="0" applyAlignment="0" applyProtection="0"/>
    <xf numFmtId="167" fontId="5"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76">
    <xf numFmtId="0" fontId="0" fillId="0" borderId="0" xfId="0" applyFont="1" applyAlignment="1">
      <alignment/>
    </xf>
    <xf numFmtId="0" fontId="61" fillId="0" borderId="0" xfId="0" applyFont="1" applyAlignment="1">
      <alignment vertical="center"/>
    </xf>
    <xf numFmtId="0" fontId="62" fillId="0" borderId="0" xfId="0" applyFont="1" applyAlignment="1">
      <alignment vertical="center"/>
    </xf>
    <xf numFmtId="0" fontId="62" fillId="0" borderId="10" xfId="0" applyFont="1" applyBorder="1" applyAlignment="1">
      <alignment horizontal="center" vertical="center" wrapText="1"/>
    </xf>
    <xf numFmtId="0" fontId="61" fillId="0" borderId="11" xfId="0" applyFont="1" applyBorder="1" applyAlignment="1">
      <alignment horizontal="center" vertical="center" wrapText="1"/>
    </xf>
    <xf numFmtId="0" fontId="61" fillId="0" borderId="12" xfId="0" applyFont="1" applyBorder="1" applyAlignment="1">
      <alignment vertical="center" wrapText="1"/>
    </xf>
    <xf numFmtId="10" fontId="61" fillId="0" borderId="12" xfId="0" applyNumberFormat="1" applyFont="1" applyBorder="1" applyAlignment="1">
      <alignment horizontal="center" vertical="center" wrapText="1"/>
    </xf>
    <xf numFmtId="0" fontId="61" fillId="0" borderId="12" xfId="0" applyFont="1" applyBorder="1" applyAlignment="1">
      <alignment horizontal="justify" vertical="center" wrapText="1"/>
    </xf>
    <xf numFmtId="0" fontId="61" fillId="0" borderId="0" xfId="0" applyFont="1" applyAlignment="1">
      <alignment/>
    </xf>
    <xf numFmtId="0" fontId="62" fillId="0" borderId="11" xfId="0" applyFont="1" applyBorder="1" applyAlignment="1">
      <alignment horizontal="center" vertical="center" wrapText="1"/>
    </xf>
    <xf numFmtId="0" fontId="63" fillId="0" borderId="0" xfId="0" applyFont="1" applyAlignment="1">
      <alignment horizontal="center" vertical="center"/>
    </xf>
    <xf numFmtId="0" fontId="63" fillId="0" borderId="13" xfId="0" applyFont="1" applyBorder="1" applyAlignment="1">
      <alignment horizontal="center" vertical="center"/>
    </xf>
    <xf numFmtId="164" fontId="64" fillId="0" borderId="14" xfId="0" applyNumberFormat="1" applyFont="1" applyBorder="1" applyAlignment="1">
      <alignment horizontal="center" vertical="center"/>
    </xf>
    <xf numFmtId="0" fontId="63" fillId="0" borderId="15" xfId="0" applyFont="1" applyBorder="1" applyAlignment="1">
      <alignment horizontal="center" vertical="center"/>
    </xf>
    <xf numFmtId="164" fontId="63" fillId="0" borderId="16" xfId="0" applyNumberFormat="1" applyFont="1" applyBorder="1" applyAlignment="1">
      <alignment horizontal="center" vertical="center"/>
    </xf>
    <xf numFmtId="0" fontId="63" fillId="0" borderId="17" xfId="0" applyFont="1" applyBorder="1" applyAlignment="1">
      <alignment horizontal="center" vertical="center"/>
    </xf>
    <xf numFmtId="9" fontId="63" fillId="0" borderId="16" xfId="85" applyFont="1" applyBorder="1" applyAlignment="1">
      <alignment horizontal="center" vertical="center"/>
    </xf>
    <xf numFmtId="0" fontId="64" fillId="14" borderId="18" xfId="0" applyFont="1" applyFill="1" applyBorder="1" applyAlignment="1">
      <alignment horizontal="center" vertical="center" wrapText="1"/>
    </xf>
    <xf numFmtId="4" fontId="63" fillId="0" borderId="16" xfId="0" applyNumberFormat="1" applyFont="1" applyBorder="1" applyAlignment="1">
      <alignment horizontal="center" vertical="center"/>
    </xf>
    <xf numFmtId="0" fontId="64" fillId="14" borderId="19" xfId="0" applyFont="1" applyFill="1" applyBorder="1" applyAlignment="1">
      <alignment horizontal="center" vertical="center"/>
    </xf>
    <xf numFmtId="0" fontId="64" fillId="14" borderId="20" xfId="0" applyFont="1" applyFill="1" applyBorder="1" applyAlignment="1">
      <alignment horizontal="center" vertical="center"/>
    </xf>
    <xf numFmtId="0" fontId="64" fillId="14" borderId="20" xfId="0" applyFont="1" applyFill="1" applyBorder="1" applyAlignment="1">
      <alignment horizontal="center" vertical="center" wrapText="1"/>
    </xf>
    <xf numFmtId="0" fontId="64" fillId="14" borderId="21" xfId="0" applyFont="1" applyFill="1" applyBorder="1" applyAlignment="1">
      <alignment horizontal="center" vertical="center"/>
    </xf>
    <xf numFmtId="10" fontId="63" fillId="0" borderId="14" xfId="85" applyNumberFormat="1" applyFont="1" applyBorder="1" applyAlignment="1">
      <alignment horizontal="center" vertical="center"/>
    </xf>
    <xf numFmtId="0" fontId="64" fillId="8" borderId="22" xfId="0" applyFont="1" applyFill="1" applyBorder="1" applyAlignment="1">
      <alignment horizontal="center" vertical="center"/>
    </xf>
    <xf numFmtId="10" fontId="64" fillId="8" borderId="23" xfId="85" applyNumberFormat="1" applyFont="1" applyFill="1" applyBorder="1" applyAlignment="1">
      <alignment horizontal="center" vertical="center"/>
    </xf>
    <xf numFmtId="0" fontId="63" fillId="0" borderId="0" xfId="0" applyFont="1" applyAlignment="1">
      <alignment vertical="center"/>
    </xf>
    <xf numFmtId="0" fontId="29" fillId="0" borderId="13" xfId="0" applyFont="1" applyBorder="1" applyAlignment="1">
      <alignment horizontal="center" vertical="center"/>
    </xf>
    <xf numFmtId="0" fontId="63" fillId="0" borderId="17" xfId="0" applyFont="1" applyBorder="1" applyAlignment="1">
      <alignment horizontal="center" vertical="center" wrapText="1"/>
    </xf>
    <xf numFmtId="0" fontId="63" fillId="0" borderId="24" xfId="0" applyFont="1" applyBorder="1" applyAlignment="1">
      <alignment horizontal="center" vertical="center" wrapText="1"/>
    </xf>
    <xf numFmtId="10" fontId="64" fillId="14" borderId="25" xfId="0" applyNumberFormat="1" applyFont="1" applyFill="1" applyBorder="1" applyAlignment="1">
      <alignment horizontal="center" vertical="center"/>
    </xf>
    <xf numFmtId="0" fontId="64" fillId="0" borderId="0" xfId="0" applyFont="1" applyFill="1" applyBorder="1" applyAlignment="1">
      <alignment vertical="center"/>
    </xf>
    <xf numFmtId="0" fontId="64" fillId="14" borderId="26" xfId="0" applyFont="1" applyFill="1" applyBorder="1" applyAlignment="1">
      <alignment horizontal="center" vertical="center" wrapText="1"/>
    </xf>
    <xf numFmtId="40" fontId="63" fillId="0" borderId="16" xfId="0" applyNumberFormat="1" applyFont="1" applyBorder="1" applyAlignment="1">
      <alignment horizontal="center" vertical="center"/>
    </xf>
    <xf numFmtId="40" fontId="64" fillId="0" borderId="14" xfId="0" applyNumberFormat="1" applyFont="1" applyBorder="1" applyAlignment="1">
      <alignment horizontal="center" vertical="center"/>
    </xf>
    <xf numFmtId="0" fontId="64" fillId="14" borderId="10" xfId="0" applyFont="1" applyFill="1" applyBorder="1" applyAlignment="1">
      <alignment horizontal="center" vertical="center" wrapText="1"/>
    </xf>
    <xf numFmtId="0" fontId="63" fillId="0" borderId="15" xfId="0" applyFont="1" applyBorder="1" applyAlignment="1">
      <alignment horizontal="center" vertical="center" wrapText="1"/>
    </xf>
    <xf numFmtId="9" fontId="63" fillId="0" borderId="15" xfId="85" applyFont="1" applyBorder="1" applyAlignment="1">
      <alignment horizontal="center" vertical="center" wrapText="1"/>
    </xf>
    <xf numFmtId="166" fontId="64" fillId="0" borderId="27" xfId="107" applyNumberFormat="1" applyFont="1" applyBorder="1" applyAlignment="1">
      <alignment horizontal="center" vertical="center" wrapText="1"/>
    </xf>
    <xf numFmtId="10" fontId="63" fillId="0" borderId="15" xfId="85" applyNumberFormat="1" applyFont="1" applyBorder="1" applyAlignment="1">
      <alignment horizontal="center" vertical="center" wrapText="1"/>
    </xf>
    <xf numFmtId="9" fontId="63" fillId="0" borderId="17" xfId="85" applyFont="1" applyBorder="1" applyAlignment="1">
      <alignment horizontal="center" vertical="center" wrapText="1"/>
    </xf>
    <xf numFmtId="166" fontId="64" fillId="0" borderId="28" xfId="107" applyNumberFormat="1" applyFont="1" applyBorder="1" applyAlignment="1">
      <alignment horizontal="center" vertical="center" wrapText="1"/>
    </xf>
    <xf numFmtId="10" fontId="63" fillId="0" borderId="17" xfId="85" applyNumberFormat="1" applyFont="1" applyBorder="1" applyAlignment="1">
      <alignment horizontal="center" vertical="center" wrapText="1"/>
    </xf>
    <xf numFmtId="0" fontId="63" fillId="0" borderId="13" xfId="0" applyFont="1" applyBorder="1" applyAlignment="1">
      <alignment horizontal="center" vertical="center" wrapText="1"/>
    </xf>
    <xf numFmtId="9" fontId="63" fillId="0" borderId="13" xfId="85" applyFont="1" applyBorder="1" applyAlignment="1">
      <alignment horizontal="center" vertical="center" wrapText="1"/>
    </xf>
    <xf numFmtId="166" fontId="64" fillId="0" borderId="14" xfId="107" applyNumberFormat="1" applyFont="1" applyBorder="1" applyAlignment="1">
      <alignment horizontal="center" vertical="center" wrapText="1"/>
    </xf>
    <xf numFmtId="10" fontId="63" fillId="0" borderId="13" xfId="85" applyNumberFormat="1" applyFont="1" applyBorder="1" applyAlignment="1">
      <alignment horizontal="center" vertical="center" wrapText="1"/>
    </xf>
    <xf numFmtId="165" fontId="63" fillId="0" borderId="29" xfId="0" applyNumberFormat="1" applyFont="1" applyBorder="1" applyAlignment="1">
      <alignment horizontal="center" vertical="center" wrapText="1"/>
    </xf>
    <xf numFmtId="165" fontId="63" fillId="0" borderId="27" xfId="0" applyNumberFormat="1" applyFont="1" applyBorder="1" applyAlignment="1">
      <alignment horizontal="center" vertical="center" wrapText="1"/>
    </xf>
    <xf numFmtId="165" fontId="63" fillId="0" borderId="30" xfId="0" applyNumberFormat="1" applyFont="1" applyBorder="1" applyAlignment="1">
      <alignment horizontal="center" vertical="center" wrapText="1"/>
    </xf>
    <xf numFmtId="165" fontId="63" fillId="0" borderId="28" xfId="0" applyNumberFormat="1" applyFont="1" applyBorder="1" applyAlignment="1">
      <alignment horizontal="center" vertical="center" wrapText="1"/>
    </xf>
    <xf numFmtId="165" fontId="63" fillId="0" borderId="31" xfId="0" applyNumberFormat="1" applyFont="1" applyBorder="1" applyAlignment="1">
      <alignment horizontal="center" vertical="center" wrapText="1"/>
    </xf>
    <xf numFmtId="165" fontId="63" fillId="0" borderId="32" xfId="0" applyNumberFormat="1" applyFont="1" applyBorder="1" applyAlignment="1">
      <alignment horizontal="center" vertical="center" wrapText="1"/>
    </xf>
    <xf numFmtId="165" fontId="64" fillId="14" borderId="33" xfId="0" applyNumberFormat="1" applyFont="1" applyFill="1" applyBorder="1" applyAlignment="1">
      <alignment horizontal="center" vertical="center" wrapText="1"/>
    </xf>
    <xf numFmtId="165" fontId="64" fillId="14" borderId="25" xfId="0" applyNumberFormat="1" applyFont="1" applyFill="1" applyBorder="1" applyAlignment="1">
      <alignment horizontal="center" vertical="center" wrapText="1"/>
    </xf>
    <xf numFmtId="0" fontId="33" fillId="0" borderId="0" xfId="0" applyFont="1" applyFill="1" applyBorder="1" applyAlignment="1">
      <alignment vertical="center"/>
    </xf>
    <xf numFmtId="0" fontId="33" fillId="33" borderId="10" xfId="0" applyFont="1" applyFill="1" applyBorder="1" applyAlignment="1">
      <alignment horizontal="center" vertical="center"/>
    </xf>
    <xf numFmtId="167" fontId="33" fillId="33" borderId="10" xfId="108" applyFont="1" applyFill="1" applyBorder="1" applyAlignment="1" applyProtection="1">
      <alignment horizontal="center" vertical="center"/>
      <protection/>
    </xf>
    <xf numFmtId="0" fontId="64" fillId="14" borderId="10" xfId="0" applyFont="1" applyFill="1" applyBorder="1" applyAlignment="1">
      <alignment horizontal="center" vertical="center"/>
    </xf>
    <xf numFmtId="4" fontId="33" fillId="33" borderId="11" xfId="0" applyNumberFormat="1" applyFont="1" applyFill="1" applyBorder="1" applyAlignment="1">
      <alignment horizontal="center" vertical="center"/>
    </xf>
    <xf numFmtId="0" fontId="63" fillId="0" borderId="0" xfId="0" applyFont="1" applyBorder="1" applyAlignment="1">
      <alignment horizontal="center" vertical="center"/>
    </xf>
    <xf numFmtId="167" fontId="63" fillId="0" borderId="0" xfId="108" applyFont="1" applyFill="1" applyBorder="1" applyAlignment="1" applyProtection="1">
      <alignment horizontal="center" vertical="center"/>
      <protection/>
    </xf>
    <xf numFmtId="167" fontId="63" fillId="0" borderId="0" xfId="0" applyNumberFormat="1" applyFont="1" applyBorder="1" applyAlignment="1">
      <alignment horizontal="center" vertical="center"/>
    </xf>
    <xf numFmtId="0" fontId="33" fillId="0" borderId="0" xfId="0" applyFont="1" applyFill="1" applyBorder="1" applyAlignment="1">
      <alignment horizontal="center" vertical="center"/>
    </xf>
    <xf numFmtId="0" fontId="33" fillId="33" borderId="34" xfId="0" applyFont="1" applyFill="1" applyBorder="1" applyAlignment="1">
      <alignment horizontal="center" vertical="center"/>
    </xf>
    <xf numFmtId="0" fontId="33" fillId="33" borderId="18" xfId="0" applyFont="1" applyFill="1" applyBorder="1" applyAlignment="1">
      <alignment horizontal="center" vertical="center"/>
    </xf>
    <xf numFmtId="0" fontId="33" fillId="33" borderId="35" xfId="0" applyFont="1" applyFill="1" applyBorder="1" applyAlignment="1">
      <alignment horizontal="center" vertical="center"/>
    </xf>
    <xf numFmtId="0" fontId="63" fillId="0" borderId="0" xfId="0" applyFont="1" applyFill="1" applyBorder="1" applyAlignment="1">
      <alignment horizontal="center" vertical="center"/>
    </xf>
    <xf numFmtId="4" fontId="33" fillId="33" borderId="12" xfId="0" applyNumberFormat="1" applyFont="1" applyFill="1" applyBorder="1" applyAlignment="1">
      <alignment horizontal="center" vertical="center"/>
    </xf>
    <xf numFmtId="0" fontId="33" fillId="33" borderId="36" xfId="0" applyFont="1" applyFill="1" applyBorder="1" applyAlignment="1">
      <alignment horizontal="center" vertical="center"/>
    </xf>
    <xf numFmtId="0" fontId="33" fillId="33" borderId="33" xfId="0" applyFont="1" applyFill="1" applyBorder="1" applyAlignment="1">
      <alignment horizontal="center" vertical="center"/>
    </xf>
    <xf numFmtId="167" fontId="33" fillId="33" borderId="25" xfId="0" applyNumberFormat="1" applyFont="1" applyFill="1" applyBorder="1" applyAlignment="1">
      <alignment horizontal="center" vertical="center" wrapText="1"/>
    </xf>
    <xf numFmtId="0" fontId="33" fillId="34" borderId="34" xfId="0" applyFont="1" applyFill="1" applyBorder="1" applyAlignment="1">
      <alignment horizontal="center" vertical="center"/>
    </xf>
    <xf numFmtId="0" fontId="33" fillId="34" borderId="18" xfId="0" applyFont="1" applyFill="1" applyBorder="1" applyAlignment="1">
      <alignment horizontal="center" vertical="center" wrapText="1"/>
    </xf>
    <xf numFmtId="0" fontId="33" fillId="34" borderId="35" xfId="0" applyFont="1" applyFill="1" applyBorder="1" applyAlignment="1">
      <alignment horizontal="center" vertical="center"/>
    </xf>
    <xf numFmtId="4" fontId="29" fillId="0" borderId="27" xfId="0" applyNumberFormat="1" applyFont="1" applyFill="1" applyBorder="1" applyAlignment="1">
      <alignment horizontal="center" vertical="center"/>
    </xf>
    <xf numFmtId="4" fontId="29" fillId="0" borderId="28" xfId="0" applyNumberFormat="1" applyFont="1" applyFill="1" applyBorder="1" applyAlignment="1">
      <alignment horizontal="center" vertical="center"/>
    </xf>
    <xf numFmtId="0" fontId="29" fillId="0" borderId="17" xfId="0" applyFont="1" applyBorder="1" applyAlignment="1">
      <alignment horizontal="center" vertical="center"/>
    </xf>
    <xf numFmtId="164" fontId="63" fillId="0" borderId="28" xfId="0" applyNumberFormat="1" applyFont="1" applyBorder="1" applyAlignment="1">
      <alignment horizontal="center" vertical="center"/>
    </xf>
    <xf numFmtId="164" fontId="64" fillId="14" borderId="25" xfId="0" applyNumberFormat="1" applyFont="1" applyFill="1" applyBorder="1" applyAlignment="1">
      <alignment horizontal="center" vertical="center"/>
    </xf>
    <xf numFmtId="164" fontId="63" fillId="0" borderId="0" xfId="0" applyNumberFormat="1" applyFont="1" applyBorder="1" applyAlignment="1">
      <alignment horizontal="center" vertical="center"/>
    </xf>
    <xf numFmtId="164" fontId="63" fillId="35" borderId="16" xfId="0" applyNumberFormat="1" applyFont="1" applyFill="1" applyBorder="1" applyAlignment="1">
      <alignment horizontal="center" vertical="center"/>
    </xf>
    <xf numFmtId="9" fontId="63" fillId="35" borderId="16" xfId="85" applyFont="1" applyFill="1" applyBorder="1" applyAlignment="1">
      <alignment horizontal="center" vertical="center"/>
    </xf>
    <xf numFmtId="0" fontId="63" fillId="35" borderId="37" xfId="0" applyFont="1" applyFill="1" applyBorder="1" applyAlignment="1">
      <alignment horizontal="center" vertical="center"/>
    </xf>
    <xf numFmtId="0" fontId="63" fillId="35" borderId="13" xfId="0" applyFont="1" applyFill="1" applyBorder="1" applyAlignment="1">
      <alignment horizontal="center" vertical="center"/>
    </xf>
    <xf numFmtId="164" fontId="64" fillId="0" borderId="0" xfId="0" applyNumberFormat="1" applyFont="1" applyBorder="1" applyAlignment="1">
      <alignment horizontal="center" vertical="center"/>
    </xf>
    <xf numFmtId="0" fontId="63" fillId="35" borderId="16" xfId="0" applyFont="1" applyFill="1" applyBorder="1" applyAlignment="1">
      <alignment horizontal="center" vertical="center"/>
    </xf>
    <xf numFmtId="4" fontId="63" fillId="0" borderId="0" xfId="0" applyNumberFormat="1" applyFont="1" applyBorder="1" applyAlignment="1">
      <alignment horizontal="center" vertical="center"/>
    </xf>
    <xf numFmtId="10" fontId="63" fillId="35" borderId="28" xfId="85" applyNumberFormat="1" applyFont="1" applyFill="1" applyBorder="1" applyAlignment="1">
      <alignment horizontal="center" vertical="center"/>
    </xf>
    <xf numFmtId="0" fontId="63" fillId="0" borderId="0" xfId="0" applyFont="1" applyAlignment="1">
      <alignment vertical="center" wrapText="1"/>
    </xf>
    <xf numFmtId="0" fontId="65" fillId="14" borderId="20" xfId="0" applyFont="1" applyFill="1" applyBorder="1" applyAlignment="1">
      <alignment horizontal="center" vertical="center"/>
    </xf>
    <xf numFmtId="0" fontId="33" fillId="14" borderId="21" xfId="0" applyFont="1" applyFill="1" applyBorder="1" applyAlignment="1">
      <alignment horizontal="center" vertical="center"/>
    </xf>
    <xf numFmtId="0" fontId="63" fillId="0" borderId="17" xfId="0" applyFont="1" applyFill="1" applyBorder="1" applyAlignment="1">
      <alignment horizontal="center" vertical="center" wrapText="1"/>
    </xf>
    <xf numFmtId="10" fontId="63" fillId="35" borderId="32" xfId="85" applyNumberFormat="1" applyFont="1" applyFill="1" applyBorder="1" applyAlignment="1">
      <alignment horizontal="center" vertical="center"/>
    </xf>
    <xf numFmtId="0" fontId="34" fillId="0" borderId="0" xfId="0" applyFont="1" applyAlignment="1">
      <alignment horizontal="center" vertical="center" wrapText="1"/>
    </xf>
    <xf numFmtId="0" fontId="66" fillId="0" borderId="0" xfId="0" applyFont="1" applyAlignment="1">
      <alignment horizontal="center" vertical="center" wrapText="1"/>
    </xf>
    <xf numFmtId="165" fontId="63" fillId="35" borderId="29" xfId="0" applyNumberFormat="1" applyFont="1" applyFill="1" applyBorder="1" applyAlignment="1">
      <alignment horizontal="center" vertical="center" wrapText="1"/>
    </xf>
    <xf numFmtId="165" fontId="63" fillId="35" borderId="30" xfId="0" applyNumberFormat="1" applyFont="1" applyFill="1" applyBorder="1" applyAlignment="1">
      <alignment horizontal="center" vertical="center" wrapText="1"/>
    </xf>
    <xf numFmtId="165" fontId="63" fillId="35" borderId="16" xfId="0" applyNumberFormat="1" applyFont="1" applyFill="1" applyBorder="1" applyAlignment="1">
      <alignment horizontal="center" vertical="center" wrapText="1"/>
    </xf>
    <xf numFmtId="0" fontId="63" fillId="35" borderId="17" xfId="0" applyFont="1" applyFill="1" applyBorder="1" applyAlignment="1">
      <alignment horizontal="center" vertical="center"/>
    </xf>
    <xf numFmtId="3" fontId="63" fillId="35" borderId="38" xfId="108" applyNumberFormat="1" applyFont="1" applyFill="1" applyBorder="1" applyAlignment="1" applyProtection="1">
      <alignment horizontal="center" vertical="center"/>
      <protection/>
    </xf>
    <xf numFmtId="3" fontId="63" fillId="35" borderId="30" xfId="108" applyNumberFormat="1" applyFont="1" applyFill="1" applyBorder="1" applyAlignment="1" applyProtection="1">
      <alignment horizontal="center" vertical="center"/>
      <protection/>
    </xf>
    <xf numFmtId="3" fontId="63" fillId="35" borderId="16" xfId="108" applyNumberFormat="1" applyFont="1" applyFill="1" applyBorder="1" applyAlignment="1" applyProtection="1">
      <alignment horizontal="center" vertical="center"/>
      <protection/>
    </xf>
    <xf numFmtId="167" fontId="63" fillId="35" borderId="39" xfId="108" applyFont="1" applyFill="1" applyBorder="1" applyAlignment="1" applyProtection="1">
      <alignment horizontal="center" vertical="center"/>
      <protection/>
    </xf>
    <xf numFmtId="167" fontId="63" fillId="35" borderId="40" xfId="108" applyFont="1" applyFill="1" applyBorder="1" applyAlignment="1" applyProtection="1">
      <alignment horizontal="center" vertical="center"/>
      <protection/>
    </xf>
    <xf numFmtId="167" fontId="63" fillId="35" borderId="41" xfId="108" applyFont="1" applyFill="1" applyBorder="1" applyAlignment="1" applyProtection="1">
      <alignment horizontal="center" vertical="center"/>
      <protection/>
    </xf>
    <xf numFmtId="4" fontId="29" fillId="0" borderId="14" xfId="0" applyNumberFormat="1" applyFont="1" applyFill="1" applyBorder="1" applyAlignment="1">
      <alignment horizontal="center" vertical="center"/>
    </xf>
    <xf numFmtId="0" fontId="26" fillId="35" borderId="37" xfId="0" applyFont="1" applyFill="1" applyBorder="1" applyAlignment="1">
      <alignment horizontal="center" vertical="center"/>
    </xf>
    <xf numFmtId="0" fontId="26" fillId="35" borderId="17" xfId="0" applyFont="1" applyFill="1" applyBorder="1" applyAlignment="1">
      <alignment horizontal="center" vertical="center"/>
    </xf>
    <xf numFmtId="0" fontId="29" fillId="35" borderId="17" xfId="0" applyFont="1" applyFill="1" applyBorder="1" applyAlignment="1">
      <alignment horizontal="center" vertical="center"/>
    </xf>
    <xf numFmtId="0" fontId="26" fillId="35" borderId="13" xfId="0" applyFont="1" applyFill="1" applyBorder="1" applyAlignment="1">
      <alignment horizontal="center" vertical="center"/>
    </xf>
    <xf numFmtId="4" fontId="26" fillId="35" borderId="38" xfId="108" applyNumberFormat="1" applyFont="1" applyFill="1" applyBorder="1" applyAlignment="1">
      <alignment horizontal="center" vertical="center"/>
    </xf>
    <xf numFmtId="2" fontId="26" fillId="35" borderId="38" xfId="108" applyNumberFormat="1" applyFont="1" applyFill="1" applyBorder="1" applyAlignment="1">
      <alignment horizontal="center" vertical="center"/>
    </xf>
    <xf numFmtId="4" fontId="26" fillId="35" borderId="30" xfId="108" applyNumberFormat="1" applyFont="1" applyFill="1" applyBorder="1" applyAlignment="1">
      <alignment horizontal="center" vertical="center"/>
    </xf>
    <xf numFmtId="1" fontId="26" fillId="35" borderId="30" xfId="108" applyNumberFormat="1" applyFont="1" applyFill="1" applyBorder="1" applyAlignment="1">
      <alignment horizontal="center" vertical="center"/>
    </xf>
    <xf numFmtId="2" fontId="26" fillId="35" borderId="30" xfId="108" applyNumberFormat="1" applyFont="1" applyFill="1" applyBorder="1" applyAlignment="1">
      <alignment horizontal="center" vertical="center"/>
    </xf>
    <xf numFmtId="1" fontId="63" fillId="35" borderId="30" xfId="0" applyNumberFormat="1" applyFont="1" applyFill="1" applyBorder="1" applyAlignment="1">
      <alignment horizontal="center" vertical="center"/>
    </xf>
    <xf numFmtId="2" fontId="63" fillId="35" borderId="30" xfId="0" applyNumberFormat="1" applyFont="1" applyFill="1" applyBorder="1" applyAlignment="1">
      <alignment horizontal="center" vertical="center"/>
    </xf>
    <xf numFmtId="4" fontId="26" fillId="35" borderId="16" xfId="108" applyNumberFormat="1" applyFont="1" applyFill="1" applyBorder="1" applyAlignment="1">
      <alignment horizontal="center" vertical="center"/>
    </xf>
    <xf numFmtId="1" fontId="26" fillId="35" borderId="16" xfId="108" applyNumberFormat="1" applyFont="1" applyFill="1" applyBorder="1" applyAlignment="1">
      <alignment horizontal="center" vertical="center"/>
    </xf>
    <xf numFmtId="2" fontId="26" fillId="35" borderId="16" xfId="108" applyNumberFormat="1" applyFont="1" applyFill="1" applyBorder="1" applyAlignment="1">
      <alignment horizontal="center" vertical="center"/>
    </xf>
    <xf numFmtId="4" fontId="26" fillId="0" borderId="28" xfId="108" applyNumberFormat="1" applyFont="1" applyBorder="1" applyAlignment="1">
      <alignment horizontal="center" vertical="center"/>
    </xf>
    <xf numFmtId="4" fontId="26" fillId="0" borderId="14" xfId="108" applyNumberFormat="1" applyFont="1" applyBorder="1" applyAlignment="1">
      <alignment horizontal="center" vertical="center"/>
    </xf>
    <xf numFmtId="10" fontId="29" fillId="35" borderId="28" xfId="85" applyNumberFormat="1" applyFont="1" applyFill="1" applyBorder="1" applyAlignment="1">
      <alignment horizontal="center" vertical="center"/>
    </xf>
    <xf numFmtId="10" fontId="29" fillId="35" borderId="14" xfId="85" applyNumberFormat="1" applyFont="1" applyFill="1" applyBorder="1" applyAlignment="1">
      <alignment horizontal="center" vertical="center"/>
    </xf>
    <xf numFmtId="0" fontId="29" fillId="0" borderId="37" xfId="0" applyFont="1" applyBorder="1" applyAlignment="1">
      <alignment horizontal="center" vertical="center"/>
    </xf>
    <xf numFmtId="10" fontId="29" fillId="35" borderId="42" xfId="85" applyNumberFormat="1" applyFont="1" applyFill="1" applyBorder="1" applyAlignment="1">
      <alignment horizontal="center" vertical="center"/>
    </xf>
    <xf numFmtId="0" fontId="64" fillId="0" borderId="0" xfId="0" applyFont="1" applyFill="1" applyBorder="1" applyAlignment="1">
      <alignment horizontal="center" vertical="center" wrapText="1"/>
    </xf>
    <xf numFmtId="164" fontId="64" fillId="0" borderId="0" xfId="0" applyNumberFormat="1" applyFont="1" applyFill="1" applyBorder="1" applyAlignment="1">
      <alignment horizontal="center" vertical="center"/>
    </xf>
    <xf numFmtId="0" fontId="63" fillId="0" borderId="0" xfId="0" applyFont="1" applyFill="1" applyAlignment="1">
      <alignment horizontal="center" vertical="center"/>
    </xf>
    <xf numFmtId="0" fontId="67" fillId="0" borderId="0" xfId="0" applyFont="1" applyFill="1" applyAlignment="1">
      <alignment horizontal="center" vertical="center"/>
    </xf>
    <xf numFmtId="0" fontId="48" fillId="0" borderId="0" xfId="73" applyAlignment="1">
      <alignment horizontal="center" vertical="center"/>
    </xf>
    <xf numFmtId="168" fontId="26" fillId="35" borderId="38" xfId="108" applyNumberFormat="1" applyFont="1" applyFill="1" applyBorder="1" applyAlignment="1">
      <alignment horizontal="center" vertical="center"/>
    </xf>
    <xf numFmtId="168" fontId="26" fillId="35" borderId="30" xfId="108" applyNumberFormat="1" applyFont="1" applyFill="1" applyBorder="1" applyAlignment="1">
      <alignment horizontal="center" vertical="center"/>
    </xf>
    <xf numFmtId="164" fontId="63" fillId="0" borderId="27" xfId="0" applyNumberFormat="1" applyFont="1" applyFill="1" applyBorder="1" applyAlignment="1">
      <alignment horizontal="center" vertical="center"/>
    </xf>
    <xf numFmtId="164" fontId="63" fillId="0" borderId="28" xfId="0" applyNumberFormat="1" applyFont="1" applyFill="1" applyBorder="1" applyAlignment="1">
      <alignment horizontal="center" vertical="center"/>
    </xf>
    <xf numFmtId="43" fontId="61" fillId="0" borderId="12" xfId="107" applyFont="1" applyBorder="1" applyAlignment="1">
      <alignment horizontal="center" vertical="center" wrapText="1"/>
    </xf>
    <xf numFmtId="43" fontId="62" fillId="0" borderId="12" xfId="107" applyFont="1" applyBorder="1" applyAlignment="1">
      <alignment horizontal="center" vertical="center" wrapText="1"/>
    </xf>
    <xf numFmtId="43" fontId="61" fillId="0" borderId="12" xfId="0" applyNumberFormat="1" applyFont="1" applyBorder="1" applyAlignment="1">
      <alignment horizontal="center" vertical="center" wrapText="1"/>
    </xf>
    <xf numFmtId="43" fontId="62" fillId="0" borderId="12" xfId="0" applyNumberFormat="1" applyFont="1" applyBorder="1" applyAlignment="1">
      <alignment horizontal="center" vertical="center" wrapText="1"/>
    </xf>
    <xf numFmtId="10" fontId="62" fillId="0" borderId="12" xfId="0" applyNumberFormat="1" applyFont="1" applyBorder="1" applyAlignment="1">
      <alignment horizontal="center" vertical="center" wrapText="1"/>
    </xf>
    <xf numFmtId="0" fontId="61" fillId="0" borderId="0" xfId="0" applyFont="1" applyFill="1" applyAlignment="1">
      <alignment/>
    </xf>
    <xf numFmtId="43" fontId="61" fillId="0" borderId="12" xfId="107" applyFont="1" applyBorder="1" applyAlignment="1">
      <alignment vertical="center" wrapText="1"/>
    </xf>
    <xf numFmtId="43" fontId="62" fillId="0" borderId="12" xfId="107" applyFont="1" applyBorder="1" applyAlignment="1">
      <alignment vertical="center" wrapText="1"/>
    </xf>
    <xf numFmtId="0" fontId="63" fillId="0" borderId="0" xfId="0" applyFont="1" applyFill="1" applyBorder="1" applyAlignment="1">
      <alignment vertical="center" wrapText="1"/>
    </xf>
    <xf numFmtId="0" fontId="64" fillId="14" borderId="36" xfId="0" applyFont="1" applyFill="1" applyBorder="1" applyAlignment="1">
      <alignment horizontal="center" vertical="center"/>
    </xf>
    <xf numFmtId="0" fontId="64" fillId="14" borderId="33" xfId="0" applyFont="1" applyFill="1" applyBorder="1" applyAlignment="1">
      <alignment horizontal="center" vertical="center"/>
    </xf>
    <xf numFmtId="0" fontId="64" fillId="14" borderId="25" xfId="0" applyFont="1" applyFill="1" applyBorder="1" applyAlignment="1">
      <alignment horizontal="center" vertical="center"/>
    </xf>
    <xf numFmtId="0" fontId="34" fillId="0" borderId="0" xfId="0" applyFont="1" applyAlignment="1">
      <alignment horizontal="justify" vertical="center" wrapText="1"/>
    </xf>
    <xf numFmtId="0" fontId="66" fillId="0" borderId="0" xfId="0" applyFont="1" applyAlignment="1">
      <alignment horizontal="center" vertical="center"/>
    </xf>
    <xf numFmtId="0" fontId="64" fillId="14" borderId="43" xfId="0" applyFont="1" applyFill="1" applyBorder="1" applyAlignment="1">
      <alignment horizontal="center" vertical="center" wrapText="1"/>
    </xf>
    <xf numFmtId="0" fontId="64" fillId="14" borderId="44" xfId="0" applyFont="1" applyFill="1" applyBorder="1" applyAlignment="1">
      <alignment horizontal="center" vertical="center" wrapText="1"/>
    </xf>
    <xf numFmtId="0" fontId="64" fillId="14" borderId="36" xfId="0" applyFont="1" applyFill="1" applyBorder="1" applyAlignment="1">
      <alignment horizontal="center" vertical="center" wrapText="1"/>
    </xf>
    <xf numFmtId="0" fontId="64" fillId="14" borderId="33" xfId="0" applyFont="1" applyFill="1" applyBorder="1" applyAlignment="1">
      <alignment horizontal="center" vertical="center" wrapText="1"/>
    </xf>
    <xf numFmtId="0" fontId="64" fillId="14" borderId="25" xfId="0" applyFont="1" applyFill="1" applyBorder="1" applyAlignment="1">
      <alignment horizontal="center" vertical="center" wrapText="1"/>
    </xf>
    <xf numFmtId="0" fontId="34" fillId="0" borderId="0" xfId="0" applyFont="1" applyAlignment="1">
      <alignment horizontal="left" vertical="center" wrapText="1"/>
    </xf>
    <xf numFmtId="0" fontId="64" fillId="0" borderId="0" xfId="0" applyFont="1" applyAlignment="1">
      <alignment horizontal="center" vertical="center"/>
    </xf>
    <xf numFmtId="0" fontId="63" fillId="0" borderId="37" xfId="0" applyFont="1" applyBorder="1" applyAlignment="1">
      <alignment horizontal="center" vertical="center"/>
    </xf>
    <xf numFmtId="164" fontId="63" fillId="0" borderId="38" xfId="0" applyNumberFormat="1" applyFont="1" applyFill="1" applyBorder="1" applyAlignment="1">
      <alignment horizontal="center" vertical="center"/>
    </xf>
    <xf numFmtId="0" fontId="0" fillId="0" borderId="0" xfId="0" applyAlignment="1">
      <alignment/>
    </xf>
    <xf numFmtId="0" fontId="33" fillId="33" borderId="18" xfId="0" applyFont="1" applyFill="1" applyBorder="1" applyAlignment="1">
      <alignment horizontal="center" vertical="center" wrapText="1"/>
    </xf>
    <xf numFmtId="0" fontId="68" fillId="0" borderId="0" xfId="0" applyFont="1" applyAlignment="1">
      <alignment horizontal="center" vertical="center"/>
    </xf>
    <xf numFmtId="0" fontId="68" fillId="0" borderId="0" xfId="0" applyFont="1" applyAlignment="1">
      <alignment vertical="center"/>
    </xf>
    <xf numFmtId="0" fontId="0" fillId="0" borderId="0" xfId="0" applyAlignment="1">
      <alignment/>
    </xf>
    <xf numFmtId="0" fontId="68" fillId="36" borderId="30" xfId="0" applyFont="1" applyFill="1" applyBorder="1" applyAlignment="1">
      <alignment horizontal="left" vertical="center"/>
    </xf>
    <xf numFmtId="0" fontId="68" fillId="36" borderId="30" xfId="0" applyFont="1" applyFill="1" applyBorder="1" applyAlignment="1">
      <alignment horizontal="left" vertical="center" wrapText="1" indent="1"/>
    </xf>
    <xf numFmtId="0" fontId="68" fillId="36" borderId="30" xfId="0" applyFont="1" applyFill="1" applyBorder="1" applyAlignment="1">
      <alignment vertical="center" wrapText="1"/>
    </xf>
    <xf numFmtId="0" fontId="68" fillId="36" borderId="30" xfId="0" applyFont="1" applyFill="1" applyBorder="1" applyAlignment="1">
      <alignment horizontal="center" vertical="center" wrapText="1"/>
    </xf>
    <xf numFmtId="0" fontId="67" fillId="37" borderId="30" xfId="0" applyFont="1" applyFill="1" applyBorder="1" applyAlignment="1">
      <alignment horizontal="center" vertical="center" wrapText="1"/>
    </xf>
    <xf numFmtId="0" fontId="68" fillId="36" borderId="30" xfId="0" applyFont="1" applyFill="1" applyBorder="1" applyAlignment="1">
      <alignment vertical="center"/>
    </xf>
    <xf numFmtId="0" fontId="0" fillId="0" borderId="30" xfId="0" applyBorder="1" applyAlignment="1">
      <alignment horizontal="left"/>
    </xf>
    <xf numFmtId="0" fontId="68" fillId="36" borderId="30" xfId="0" applyFont="1" applyFill="1" applyBorder="1" applyAlignment="1">
      <alignment horizontal="center" vertical="center"/>
    </xf>
    <xf numFmtId="43" fontId="68" fillId="36" borderId="30" xfId="107" applyFont="1" applyFill="1" applyBorder="1" applyAlignment="1">
      <alignment horizontal="left" vertical="center" wrapText="1" indent="1"/>
    </xf>
    <xf numFmtId="0" fontId="69" fillId="0" borderId="0" xfId="0" applyFont="1" applyAlignment="1">
      <alignment horizontal="left"/>
    </xf>
    <xf numFmtId="0" fontId="61" fillId="0" borderId="0" xfId="0" applyFont="1" applyAlignment="1">
      <alignment horizontal="right"/>
    </xf>
    <xf numFmtId="0" fontId="61" fillId="35" borderId="0" xfId="0" applyFont="1" applyFill="1" applyAlignment="1">
      <alignment horizontal="left"/>
    </xf>
    <xf numFmtId="0" fontId="61" fillId="0" borderId="0" xfId="0" applyFont="1" applyAlignment="1">
      <alignment horizontal="left"/>
    </xf>
    <xf numFmtId="0" fontId="61" fillId="0" borderId="10" xfId="0" applyFont="1" applyBorder="1" applyAlignment="1">
      <alignment horizontal="center" vertical="center" wrapText="1"/>
    </xf>
    <xf numFmtId="0" fontId="61" fillId="0" borderId="44" xfId="0" applyFont="1" applyBorder="1" applyAlignment="1">
      <alignment vertical="center" wrapText="1"/>
    </xf>
    <xf numFmtId="0" fontId="61" fillId="0" borderId="0" xfId="0" applyFont="1" applyBorder="1" applyAlignment="1">
      <alignment horizontal="center" vertical="center" wrapText="1"/>
    </xf>
    <xf numFmtId="0" fontId="61" fillId="0" borderId="0" xfId="0" applyFont="1" applyBorder="1" applyAlignment="1">
      <alignment vertical="center" wrapText="1"/>
    </xf>
    <xf numFmtId="43" fontId="61" fillId="0" borderId="0" xfId="107" applyFont="1" applyBorder="1" applyAlignment="1">
      <alignment horizontal="center" vertical="center" wrapText="1"/>
    </xf>
    <xf numFmtId="43" fontId="61" fillId="35" borderId="44" xfId="107" applyFont="1" applyFill="1" applyBorder="1" applyAlignment="1">
      <alignment horizontal="center" vertical="center" wrapText="1"/>
    </xf>
    <xf numFmtId="43" fontId="61" fillId="35" borderId="12" xfId="107" applyFont="1" applyFill="1" applyBorder="1" applyAlignment="1">
      <alignment horizontal="center" vertical="center" wrapText="1"/>
    </xf>
    <xf numFmtId="43" fontId="62" fillId="0" borderId="44" xfId="107" applyFont="1" applyBorder="1" applyAlignment="1">
      <alignment horizontal="center" vertical="center" wrapText="1"/>
    </xf>
    <xf numFmtId="0" fontId="61" fillId="0" borderId="0" xfId="0" applyFont="1" applyFill="1" applyBorder="1" applyAlignment="1">
      <alignment vertical="center" wrapText="1"/>
    </xf>
    <xf numFmtId="169" fontId="61" fillId="0" borderId="29" xfId="0" applyNumberFormat="1" applyFont="1" applyFill="1" applyBorder="1" applyAlignment="1">
      <alignment horizontal="center" vertical="center"/>
    </xf>
    <xf numFmtId="0" fontId="62" fillId="0" borderId="36" xfId="0" applyFont="1" applyFill="1" applyBorder="1" applyAlignment="1">
      <alignment horizontal="center" vertical="center" wrapText="1"/>
    </xf>
    <xf numFmtId="0" fontId="62" fillId="0" borderId="0" xfId="0" applyFont="1" applyFill="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1" fillId="0" borderId="10" xfId="0" applyFont="1" applyBorder="1" applyAlignment="1">
      <alignment vertical="center" wrapText="1"/>
    </xf>
    <xf numFmtId="43" fontId="61" fillId="0" borderId="10" xfId="107" applyFont="1" applyBorder="1" applyAlignment="1">
      <alignment horizontal="center" vertical="center" wrapText="1"/>
    </xf>
    <xf numFmtId="43" fontId="62" fillId="0" borderId="10" xfId="107" applyFont="1" applyBorder="1" applyAlignment="1">
      <alignment horizontal="center" vertical="center" wrapText="1"/>
    </xf>
    <xf numFmtId="10" fontId="61" fillId="0" borderId="10" xfId="0" applyNumberFormat="1" applyFont="1" applyBorder="1" applyAlignment="1">
      <alignment horizontal="center" vertical="center" wrapText="1"/>
    </xf>
    <xf numFmtId="43" fontId="62" fillId="0" borderId="10" xfId="107" applyFont="1" applyFill="1" applyBorder="1" applyAlignment="1">
      <alignment horizontal="center" vertical="center" wrapText="1"/>
    </xf>
    <xf numFmtId="0" fontId="31" fillId="33" borderId="18" xfId="0" applyFont="1" applyFill="1" applyBorder="1" applyAlignment="1">
      <alignment horizontal="center" vertical="center" wrapText="1"/>
    </xf>
    <xf numFmtId="0" fontId="31" fillId="33" borderId="34" xfId="0" applyFont="1" applyFill="1" applyBorder="1" applyAlignment="1">
      <alignment horizontal="center" vertical="center"/>
    </xf>
    <xf numFmtId="0" fontId="31" fillId="33" borderId="18" xfId="0" applyFont="1" applyFill="1" applyBorder="1" applyAlignment="1">
      <alignment horizontal="center" vertical="center"/>
    </xf>
    <xf numFmtId="0" fontId="26" fillId="35" borderId="15" xfId="0" applyFont="1" applyFill="1" applyBorder="1" applyAlignment="1">
      <alignment horizontal="center" vertical="center"/>
    </xf>
    <xf numFmtId="4" fontId="26" fillId="35" borderId="29" xfId="108" applyNumberFormat="1" applyFont="1" applyFill="1" applyBorder="1" applyAlignment="1">
      <alignment horizontal="center" vertical="center"/>
    </xf>
    <xf numFmtId="168" fontId="26" fillId="35" borderId="29" xfId="108" applyNumberFormat="1" applyFont="1" applyFill="1" applyBorder="1" applyAlignment="1">
      <alignment horizontal="center" vertical="center"/>
    </xf>
    <xf numFmtId="2" fontId="26" fillId="35" borderId="29" xfId="108" applyNumberFormat="1" applyFont="1" applyFill="1" applyBorder="1" applyAlignment="1">
      <alignment horizontal="center" vertical="center"/>
    </xf>
    <xf numFmtId="4" fontId="26" fillId="0" borderId="27" xfId="108" applyNumberFormat="1" applyFont="1" applyBorder="1" applyAlignment="1">
      <alignment horizontal="center" vertical="center"/>
    </xf>
    <xf numFmtId="43" fontId="61" fillId="0" borderId="10" xfId="0" applyNumberFormat="1" applyFont="1" applyBorder="1" applyAlignment="1">
      <alignment horizontal="center" vertical="center" wrapText="1"/>
    </xf>
    <xf numFmtId="43" fontId="62" fillId="0" borderId="10" xfId="0" applyNumberFormat="1" applyFont="1" applyBorder="1" applyAlignment="1">
      <alignment horizontal="center" vertical="center" wrapText="1"/>
    </xf>
    <xf numFmtId="164" fontId="62" fillId="0" borderId="10" xfId="0" applyNumberFormat="1" applyFont="1" applyFill="1" applyBorder="1" applyAlignment="1">
      <alignment horizontal="center" vertical="center" wrapText="1"/>
    </xf>
    <xf numFmtId="2" fontId="63" fillId="35" borderId="16" xfId="0" applyNumberFormat="1" applyFont="1" applyFill="1" applyBorder="1" applyAlignment="1">
      <alignment horizontal="center" vertical="center"/>
    </xf>
    <xf numFmtId="164" fontId="64" fillId="14" borderId="10" xfId="0" applyNumberFormat="1" applyFont="1" applyFill="1" applyBorder="1" applyAlignment="1">
      <alignment horizontal="center" vertical="center" wrapText="1"/>
    </xf>
    <xf numFmtId="2" fontId="63" fillId="35" borderId="38" xfId="0" applyNumberFormat="1" applyFont="1" applyFill="1" applyBorder="1" applyAlignment="1">
      <alignment horizontal="center" vertical="center"/>
    </xf>
    <xf numFmtId="164" fontId="63" fillId="0" borderId="42" xfId="0" applyNumberFormat="1" applyFont="1" applyFill="1" applyBorder="1" applyAlignment="1">
      <alignment horizontal="center" vertical="center"/>
    </xf>
    <xf numFmtId="164" fontId="64" fillId="0" borderId="0" xfId="0" applyNumberFormat="1" applyFont="1" applyFill="1" applyBorder="1" applyAlignment="1">
      <alignment horizontal="center" vertical="center" wrapText="1"/>
    </xf>
    <xf numFmtId="164" fontId="61" fillId="0" borderId="38" xfId="0" applyNumberFormat="1" applyFont="1" applyFill="1" applyBorder="1" applyAlignment="1">
      <alignment horizontal="center" vertical="center"/>
    </xf>
    <xf numFmtId="164" fontId="61" fillId="0" borderId="42" xfId="0" applyNumberFormat="1" applyFont="1" applyFill="1" applyBorder="1" applyAlignment="1">
      <alignment horizontal="center" vertical="center"/>
    </xf>
    <xf numFmtId="0" fontId="62" fillId="0" borderId="33" xfId="0" applyFont="1" applyFill="1" applyBorder="1" applyAlignment="1">
      <alignment horizontal="center" vertical="center" wrapText="1"/>
    </xf>
    <xf numFmtId="0" fontId="62" fillId="0" borderId="25" xfId="0" applyFont="1" applyFill="1" applyBorder="1" applyAlignment="1">
      <alignment horizontal="center" vertical="center" wrapText="1"/>
    </xf>
    <xf numFmtId="2" fontId="61" fillId="0" borderId="38" xfId="0" applyNumberFormat="1" applyFont="1" applyFill="1" applyBorder="1" applyAlignment="1">
      <alignment horizontal="center" vertical="center"/>
    </xf>
    <xf numFmtId="0" fontId="62" fillId="0" borderId="45" xfId="0" applyFont="1" applyFill="1" applyBorder="1" applyAlignment="1">
      <alignment vertical="center" wrapText="1"/>
    </xf>
    <xf numFmtId="0" fontId="61" fillId="0" borderId="37" xfId="0" applyFont="1" applyFill="1" applyBorder="1" applyAlignment="1">
      <alignment horizontal="left" vertical="center"/>
    </xf>
    <xf numFmtId="169" fontId="63" fillId="0" borderId="27" xfId="0" applyNumberFormat="1" applyFont="1" applyFill="1" applyBorder="1" applyAlignment="1">
      <alignment horizontal="center" vertical="center"/>
    </xf>
    <xf numFmtId="43" fontId="62" fillId="0" borderId="10" xfId="107" applyFont="1" applyBorder="1" applyAlignment="1">
      <alignment vertical="center" wrapText="1"/>
    </xf>
    <xf numFmtId="43" fontId="61" fillId="0" borderId="10" xfId="107" applyFont="1" applyBorder="1" applyAlignment="1">
      <alignment vertical="center" wrapText="1"/>
    </xf>
    <xf numFmtId="43" fontId="61" fillId="35" borderId="10" xfId="107" applyFont="1" applyFill="1" applyBorder="1" applyAlignment="1">
      <alignment vertical="center" wrapText="1"/>
    </xf>
    <xf numFmtId="10" fontId="63" fillId="0" borderId="0" xfId="0" applyNumberFormat="1" applyFont="1" applyAlignment="1">
      <alignment horizontal="center" vertical="center"/>
    </xf>
    <xf numFmtId="0" fontId="64" fillId="14" borderId="46" xfId="0" applyFont="1" applyFill="1" applyBorder="1" applyAlignment="1">
      <alignment vertical="center" wrapText="1"/>
    </xf>
    <xf numFmtId="0" fontId="61" fillId="0" borderId="0" xfId="0" applyFont="1" applyAlignment="1">
      <alignment horizontal="center"/>
    </xf>
    <xf numFmtId="0" fontId="62" fillId="0" borderId="43" xfId="0" applyFont="1" applyFill="1" applyBorder="1" applyAlignment="1">
      <alignment vertical="center" wrapText="1"/>
    </xf>
    <xf numFmtId="0" fontId="62" fillId="0" borderId="44" xfId="0" applyFont="1" applyFill="1" applyBorder="1" applyAlignment="1">
      <alignment vertical="center" wrapText="1"/>
    </xf>
    <xf numFmtId="0" fontId="29" fillId="0" borderId="47" xfId="73" applyFont="1" applyBorder="1" applyAlignment="1">
      <alignment horizontal="left" vertical="center" wrapText="1"/>
    </xf>
    <xf numFmtId="0" fontId="29" fillId="0" borderId="48" xfId="73" applyFont="1" applyBorder="1" applyAlignment="1">
      <alignment horizontal="left" vertical="center" wrapText="1"/>
    </xf>
    <xf numFmtId="0" fontId="64" fillId="14" borderId="36" xfId="0" applyFont="1" applyFill="1" applyBorder="1" applyAlignment="1">
      <alignment horizontal="center" vertical="center"/>
    </xf>
    <xf numFmtId="0" fontId="64" fillId="14" borderId="33" xfId="0" applyFont="1" applyFill="1" applyBorder="1" applyAlignment="1">
      <alignment horizontal="center" vertical="center"/>
    </xf>
    <xf numFmtId="0" fontId="64" fillId="14" borderId="25" xfId="0" applyFont="1" applyFill="1" applyBorder="1" applyAlignment="1">
      <alignment horizontal="center" vertical="center"/>
    </xf>
    <xf numFmtId="0" fontId="64" fillId="14" borderId="36" xfId="0" applyFont="1" applyFill="1" applyBorder="1" applyAlignment="1">
      <alignment horizontal="center" vertical="center" wrapText="1"/>
    </xf>
    <xf numFmtId="0" fontId="64" fillId="14" borderId="43" xfId="0" applyFont="1" applyFill="1" applyBorder="1" applyAlignment="1">
      <alignment horizontal="center" vertical="center" wrapText="1"/>
    </xf>
    <xf numFmtId="0" fontId="64" fillId="14" borderId="33" xfId="0" applyFont="1" applyFill="1" applyBorder="1" applyAlignment="1">
      <alignment horizontal="center" vertical="center" wrapText="1"/>
    </xf>
    <xf numFmtId="0" fontId="64" fillId="14" borderId="25" xfId="0" applyFont="1" applyFill="1" applyBorder="1" applyAlignment="1">
      <alignment horizontal="center" vertical="center" wrapText="1"/>
    </xf>
    <xf numFmtId="0" fontId="64" fillId="14" borderId="34" xfId="0" applyFont="1" applyFill="1" applyBorder="1" applyAlignment="1">
      <alignment horizontal="center" vertical="center"/>
    </xf>
    <xf numFmtId="0" fontId="64" fillId="14" borderId="18" xfId="0" applyFont="1" applyFill="1" applyBorder="1" applyAlignment="1">
      <alignment horizontal="center" vertical="center"/>
    </xf>
    <xf numFmtId="0" fontId="64" fillId="14" borderId="35" xfId="0" applyFont="1" applyFill="1" applyBorder="1" applyAlignment="1">
      <alignment horizontal="center" vertical="center"/>
    </xf>
    <xf numFmtId="0" fontId="62" fillId="0" borderId="10" xfId="0" applyFont="1" applyBorder="1" applyAlignment="1">
      <alignment horizontal="center" vertical="center" wrapText="1"/>
    </xf>
    <xf numFmtId="0" fontId="62" fillId="0" borderId="10" xfId="0" applyFont="1" applyBorder="1" applyAlignment="1">
      <alignment horizontal="center"/>
    </xf>
    <xf numFmtId="0" fontId="62" fillId="0" borderId="46" xfId="0" applyFont="1" applyBorder="1" applyAlignment="1">
      <alignment horizontal="center" vertical="center" wrapText="1"/>
    </xf>
    <xf numFmtId="0" fontId="63" fillId="0" borderId="36" xfId="0" applyFont="1" applyBorder="1" applyAlignment="1">
      <alignment horizontal="center" vertical="center"/>
    </xf>
    <xf numFmtId="164" fontId="63" fillId="35" borderId="33" xfId="0" applyNumberFormat="1" applyFont="1" applyFill="1" applyBorder="1" applyAlignment="1">
      <alignment horizontal="center" vertical="center"/>
    </xf>
    <xf numFmtId="9" fontId="63" fillId="35" borderId="33" xfId="85" applyFont="1" applyFill="1" applyBorder="1" applyAlignment="1">
      <alignment horizontal="center" vertical="center"/>
    </xf>
    <xf numFmtId="164" fontId="64" fillId="0" borderId="25" xfId="0" applyNumberFormat="1" applyFont="1" applyBorder="1" applyAlignment="1">
      <alignment horizontal="center" vertical="center"/>
    </xf>
    <xf numFmtId="10" fontId="63" fillId="35" borderId="27" xfId="85" applyNumberFormat="1" applyFont="1" applyFill="1" applyBorder="1" applyAlignment="1">
      <alignment horizontal="center" vertical="center"/>
    </xf>
    <xf numFmtId="164" fontId="63" fillId="0" borderId="33" xfId="0" applyNumberFormat="1" applyFont="1" applyBorder="1" applyAlignment="1">
      <alignment horizontal="center" vertical="center"/>
    </xf>
    <xf numFmtId="0" fontId="63" fillId="0" borderId="33" xfId="0" applyFont="1" applyBorder="1" applyAlignment="1">
      <alignment horizontal="center" vertical="center"/>
    </xf>
    <xf numFmtId="0" fontId="63" fillId="35" borderId="33" xfId="0" applyFont="1" applyFill="1" applyBorder="1" applyAlignment="1">
      <alignment horizontal="center" vertical="center"/>
    </xf>
    <xf numFmtId="9" fontId="63" fillId="0" borderId="33" xfId="85" applyFont="1" applyBorder="1" applyAlignment="1">
      <alignment horizontal="center" vertical="center"/>
    </xf>
    <xf numFmtId="10" fontId="63" fillId="0" borderId="33" xfId="0" applyNumberFormat="1" applyFont="1" applyBorder="1" applyAlignment="1">
      <alignment horizontal="center" vertical="center"/>
    </xf>
    <xf numFmtId="40" fontId="63" fillId="0" borderId="33" xfId="0" applyNumberFormat="1" applyFont="1" applyBorder="1" applyAlignment="1">
      <alignment horizontal="center" vertical="center"/>
    </xf>
    <xf numFmtId="40" fontId="64" fillId="0" borderId="25" xfId="0" applyNumberFormat="1" applyFont="1" applyBorder="1" applyAlignment="1">
      <alignment horizontal="center" vertical="center"/>
    </xf>
    <xf numFmtId="164" fontId="63" fillId="0" borderId="33" xfId="0" applyNumberFormat="1" applyFont="1" applyFill="1" applyBorder="1" applyAlignment="1">
      <alignment horizontal="center" vertical="center"/>
    </xf>
    <xf numFmtId="40" fontId="63" fillId="0" borderId="33" xfId="0" applyNumberFormat="1" applyFont="1" applyFill="1" applyBorder="1" applyAlignment="1">
      <alignment horizontal="center" vertical="center"/>
    </xf>
    <xf numFmtId="164" fontId="64" fillId="0" borderId="25" xfId="0" applyNumberFormat="1" applyFont="1" applyFill="1" applyBorder="1" applyAlignment="1">
      <alignment horizontal="center" vertical="center"/>
    </xf>
    <xf numFmtId="0" fontId="63" fillId="35" borderId="49" xfId="0" applyFont="1" applyFill="1" applyBorder="1" applyAlignment="1">
      <alignment horizontal="center" vertical="center" wrapText="1"/>
    </xf>
    <xf numFmtId="0" fontId="63" fillId="35" borderId="40" xfId="0" applyFont="1" applyFill="1" applyBorder="1" applyAlignment="1">
      <alignment horizontal="center" vertical="center" wrapText="1"/>
    </xf>
    <xf numFmtId="0" fontId="63" fillId="35" borderId="41" xfId="0" applyFont="1" applyFill="1" applyBorder="1" applyAlignment="1">
      <alignment horizontal="center" vertical="center" wrapText="1"/>
    </xf>
    <xf numFmtId="165" fontId="63" fillId="0" borderId="33" xfId="0" applyNumberFormat="1" applyFont="1" applyBorder="1" applyAlignment="1">
      <alignment horizontal="center" vertical="center"/>
    </xf>
    <xf numFmtId="4" fontId="63" fillId="0" borderId="33" xfId="108" applyNumberFormat="1" applyFont="1" applyFill="1" applyBorder="1" applyAlignment="1" applyProtection="1">
      <alignment horizontal="center" vertical="center"/>
      <protection/>
    </xf>
    <xf numFmtId="9" fontId="63" fillId="35" borderId="33" xfId="85" applyFont="1" applyFill="1" applyBorder="1" applyAlignment="1" applyProtection="1">
      <alignment horizontal="center" vertical="center"/>
      <protection/>
    </xf>
    <xf numFmtId="4" fontId="33" fillId="0" borderId="25" xfId="108" applyNumberFormat="1" applyFont="1" applyFill="1" applyBorder="1" applyAlignment="1" applyProtection="1">
      <alignment horizontal="center" vertical="center"/>
      <protection/>
    </xf>
    <xf numFmtId="1" fontId="63" fillId="0" borderId="33" xfId="0" applyNumberFormat="1" applyFont="1" applyBorder="1" applyAlignment="1">
      <alignment horizontal="center" vertical="center"/>
    </xf>
    <xf numFmtId="164" fontId="66" fillId="35" borderId="33" xfId="0" applyNumberFormat="1" applyFont="1" applyFill="1" applyBorder="1" applyAlignment="1">
      <alignment horizontal="center" vertical="center"/>
    </xf>
    <xf numFmtId="1" fontId="63" fillId="35" borderId="33" xfId="0" applyNumberFormat="1" applyFont="1" applyFill="1" applyBorder="1" applyAlignment="1">
      <alignment horizontal="center" vertical="center"/>
    </xf>
    <xf numFmtId="10" fontId="63" fillId="0" borderId="33" xfId="0" applyNumberFormat="1" applyFont="1" applyFill="1" applyBorder="1" applyAlignment="1">
      <alignment horizontal="center" vertical="center"/>
    </xf>
    <xf numFmtId="10" fontId="63" fillId="0" borderId="33" xfId="85" applyNumberFormat="1" applyFont="1" applyBorder="1" applyAlignment="1">
      <alignment horizontal="center" vertical="center"/>
    </xf>
    <xf numFmtId="4" fontId="33" fillId="0" borderId="25" xfId="0" applyNumberFormat="1" applyFont="1" applyFill="1" applyBorder="1" applyAlignment="1">
      <alignment horizontal="center" vertical="center"/>
    </xf>
    <xf numFmtId="4" fontId="29" fillId="0" borderId="25" xfId="0" applyNumberFormat="1" applyFont="1" applyFill="1" applyBorder="1" applyAlignment="1">
      <alignment horizontal="center" vertical="center"/>
    </xf>
    <xf numFmtId="39" fontId="63" fillId="0" borderId="33" xfId="109" applyNumberFormat="1" applyFont="1" applyFill="1" applyBorder="1" applyAlignment="1" applyProtection="1">
      <alignment horizontal="center" vertical="center"/>
      <protection/>
    </xf>
    <xf numFmtId="10" fontId="63" fillId="0" borderId="33" xfId="85" applyNumberFormat="1" applyFont="1" applyFill="1" applyBorder="1" applyAlignment="1" applyProtection="1">
      <alignment horizontal="center" vertical="center"/>
      <protection/>
    </xf>
    <xf numFmtId="0" fontId="63" fillId="35" borderId="22" xfId="0" applyFont="1" applyFill="1" applyBorder="1" applyAlignment="1">
      <alignment horizontal="center" vertical="center"/>
    </xf>
    <xf numFmtId="164" fontId="64" fillId="35" borderId="23" xfId="0" applyNumberFormat="1" applyFont="1" applyFill="1" applyBorder="1" applyAlignment="1">
      <alignment horizontal="center" vertical="center"/>
    </xf>
    <xf numFmtId="10" fontId="63" fillId="35" borderId="33" xfId="85" applyNumberFormat="1" applyFont="1" applyFill="1" applyBorder="1" applyAlignment="1">
      <alignment horizontal="center" vertical="center"/>
    </xf>
    <xf numFmtId="164" fontId="63" fillId="0" borderId="25" xfId="0" applyNumberFormat="1" applyFont="1" applyBorder="1" applyAlignment="1">
      <alignment horizontal="center" vertical="center"/>
    </xf>
    <xf numFmtId="1" fontId="63" fillId="35" borderId="16" xfId="0" applyNumberFormat="1" applyFont="1" applyFill="1" applyBorder="1" applyAlignment="1">
      <alignment horizontal="center" vertical="center"/>
    </xf>
    <xf numFmtId="0" fontId="31" fillId="33" borderId="50" xfId="0" applyFont="1" applyFill="1" applyBorder="1" applyAlignment="1">
      <alignment vertical="center"/>
    </xf>
    <xf numFmtId="0" fontId="31" fillId="33" borderId="51" xfId="0" applyFont="1" applyFill="1" applyBorder="1" applyAlignment="1">
      <alignment vertical="center"/>
    </xf>
    <xf numFmtId="0" fontId="62" fillId="0" borderId="43" xfId="0" applyFont="1" applyBorder="1" applyAlignment="1">
      <alignment horizontal="center"/>
    </xf>
    <xf numFmtId="0" fontId="61" fillId="0" borderId="10" xfId="0" applyFont="1" applyBorder="1" applyAlignment="1">
      <alignment horizontal="center"/>
    </xf>
    <xf numFmtId="170" fontId="61" fillId="0" borderId="10" xfId="107" applyNumberFormat="1" applyFont="1" applyBorder="1" applyAlignment="1">
      <alignment vertical="center" wrapText="1"/>
    </xf>
    <xf numFmtId="170" fontId="62" fillId="0" borderId="10" xfId="107" applyNumberFormat="1" applyFont="1" applyBorder="1" applyAlignment="1">
      <alignment vertical="center" wrapText="1"/>
    </xf>
    <xf numFmtId="0" fontId="67" fillId="0" borderId="52" xfId="0" applyFont="1" applyFill="1" applyBorder="1" applyAlignment="1">
      <alignment horizontal="justify" vertical="center" wrapText="1"/>
    </xf>
    <xf numFmtId="0" fontId="67" fillId="0" borderId="53" xfId="0" applyFont="1" applyFill="1" applyBorder="1" applyAlignment="1">
      <alignment horizontal="justify" vertical="center" wrapText="1"/>
    </xf>
    <xf numFmtId="0" fontId="67" fillId="0" borderId="54" xfId="0" applyFont="1" applyFill="1" applyBorder="1" applyAlignment="1">
      <alignment horizontal="justify" vertical="center" wrapText="1"/>
    </xf>
    <xf numFmtId="0" fontId="67" fillId="0" borderId="39" xfId="0" applyFont="1" applyFill="1" applyBorder="1" applyAlignment="1">
      <alignment horizontal="justify" vertical="center" wrapText="1"/>
    </xf>
    <xf numFmtId="0" fontId="67" fillId="0" borderId="55" xfId="0" applyFont="1" applyFill="1" applyBorder="1" applyAlignment="1">
      <alignment horizontal="justify" vertical="center" wrapText="1"/>
    </xf>
    <xf numFmtId="0" fontId="67" fillId="0" borderId="56" xfId="0" applyFont="1" applyFill="1" applyBorder="1" applyAlignment="1">
      <alignment horizontal="justify" vertical="center" wrapText="1"/>
    </xf>
    <xf numFmtId="0" fontId="68" fillId="36" borderId="30" xfId="0" applyFont="1" applyFill="1" applyBorder="1" applyAlignment="1">
      <alignment horizontal="center" vertical="center"/>
    </xf>
    <xf numFmtId="0" fontId="68" fillId="36" borderId="30" xfId="0" applyFont="1" applyFill="1" applyBorder="1" applyAlignment="1">
      <alignment horizontal="center" vertical="center" wrapText="1"/>
    </xf>
    <xf numFmtId="0" fontId="67" fillId="37" borderId="30" xfId="0" applyFont="1" applyFill="1" applyBorder="1" applyAlignment="1">
      <alignment horizontal="center" vertical="center"/>
    </xf>
    <xf numFmtId="0" fontId="0" fillId="0" borderId="30" xfId="0" applyBorder="1" applyAlignment="1">
      <alignment horizontal="left"/>
    </xf>
    <xf numFmtId="0" fontId="68" fillId="36" borderId="30" xfId="0" applyFont="1" applyFill="1" applyBorder="1" applyAlignment="1">
      <alignment horizontal="left" vertical="center"/>
    </xf>
    <xf numFmtId="0" fontId="67" fillId="37" borderId="0" xfId="0" applyFont="1" applyFill="1" applyAlignment="1">
      <alignment horizontal="center" vertical="center" wrapText="1"/>
    </xf>
    <xf numFmtId="0" fontId="67" fillId="37" borderId="30" xfId="0" applyFont="1" applyFill="1" applyBorder="1" applyAlignment="1">
      <alignment horizontal="center" vertical="center" wrapText="1"/>
    </xf>
    <xf numFmtId="0" fontId="0" fillId="0" borderId="40" xfId="0" applyBorder="1" applyAlignment="1">
      <alignment horizontal="left"/>
    </xf>
    <xf numFmtId="0" fontId="0" fillId="0" borderId="57" xfId="0" applyBorder="1" applyAlignment="1">
      <alignment horizontal="left"/>
    </xf>
    <xf numFmtId="0" fontId="0" fillId="0" borderId="58" xfId="0" applyBorder="1" applyAlignment="1">
      <alignment horizontal="left"/>
    </xf>
    <xf numFmtId="0" fontId="70" fillId="36" borderId="52" xfId="0" applyFont="1" applyFill="1" applyBorder="1" applyAlignment="1">
      <alignment horizontal="justify" vertical="center"/>
    </xf>
    <xf numFmtId="0" fontId="70" fillId="36" borderId="53" xfId="0" applyFont="1" applyFill="1" applyBorder="1" applyAlignment="1">
      <alignment horizontal="justify" vertical="center"/>
    </xf>
    <xf numFmtId="0" fontId="70" fillId="36" borderId="54" xfId="0" applyFont="1" applyFill="1" applyBorder="1" applyAlignment="1">
      <alignment horizontal="justify" vertical="center"/>
    </xf>
    <xf numFmtId="0" fontId="70" fillId="36" borderId="39" xfId="0" applyFont="1" applyFill="1" applyBorder="1" applyAlignment="1">
      <alignment horizontal="justify" vertical="center"/>
    </xf>
    <xf numFmtId="0" fontId="70" fillId="36" borderId="55" xfId="0" applyFont="1" applyFill="1" applyBorder="1" applyAlignment="1">
      <alignment horizontal="justify" vertical="center"/>
    </xf>
    <xf numFmtId="0" fontId="70" fillId="36" borderId="56" xfId="0" applyFont="1" applyFill="1" applyBorder="1" applyAlignment="1">
      <alignment horizontal="justify" vertical="center"/>
    </xf>
    <xf numFmtId="0" fontId="68" fillId="36" borderId="40" xfId="0" applyFont="1" applyFill="1" applyBorder="1" applyAlignment="1">
      <alignment horizontal="left" vertical="center" wrapText="1"/>
    </xf>
    <xf numFmtId="0" fontId="68" fillId="36" borderId="57" xfId="0" applyFont="1" applyFill="1" applyBorder="1" applyAlignment="1">
      <alignment horizontal="left" vertical="center" wrapText="1"/>
    </xf>
    <xf numFmtId="0" fontId="68" fillId="36" borderId="58" xfId="0" applyFont="1" applyFill="1" applyBorder="1" applyAlignment="1">
      <alignment horizontal="left" vertical="center" wrapText="1"/>
    </xf>
    <xf numFmtId="0" fontId="68" fillId="36" borderId="30" xfId="0" applyFont="1" applyFill="1" applyBorder="1" applyAlignment="1">
      <alignment horizontal="left" vertical="center" wrapText="1"/>
    </xf>
    <xf numFmtId="0" fontId="67" fillId="38" borderId="0" xfId="0" applyFont="1" applyFill="1" applyAlignment="1">
      <alignment horizontal="center" vertical="center"/>
    </xf>
    <xf numFmtId="0" fontId="66" fillId="0" borderId="0" xfId="0" applyFont="1" applyAlignment="1">
      <alignment horizontal="center" vertical="center"/>
    </xf>
    <xf numFmtId="0" fontId="33" fillId="14" borderId="59" xfId="0" applyFont="1" applyFill="1" applyBorder="1" applyAlignment="1">
      <alignment horizontal="center" vertical="center" wrapText="1"/>
    </xf>
    <xf numFmtId="0" fontId="33" fillId="14" borderId="60" xfId="0" applyFont="1" applyFill="1" applyBorder="1" applyAlignment="1">
      <alignment horizontal="center" vertical="center" wrapText="1"/>
    </xf>
    <xf numFmtId="0" fontId="33" fillId="14" borderId="50" xfId="0" applyFont="1" applyFill="1" applyBorder="1" applyAlignment="1">
      <alignment horizontal="center" vertical="center" wrapText="1"/>
    </xf>
    <xf numFmtId="0" fontId="33" fillId="14" borderId="12" xfId="0" applyFont="1" applyFill="1" applyBorder="1" applyAlignment="1">
      <alignment horizontal="center" vertical="center" wrapText="1"/>
    </xf>
    <xf numFmtId="0" fontId="64" fillId="14" borderId="36" xfId="0" applyFont="1" applyFill="1" applyBorder="1" applyAlignment="1">
      <alignment horizontal="center" vertical="center"/>
    </xf>
    <xf numFmtId="0" fontId="64" fillId="14" borderId="33" xfId="0" applyFont="1" applyFill="1" applyBorder="1" applyAlignment="1">
      <alignment horizontal="center" vertical="center"/>
    </xf>
    <xf numFmtId="0" fontId="64" fillId="14" borderId="25" xfId="0" applyFont="1" applyFill="1" applyBorder="1" applyAlignment="1">
      <alignment horizontal="center" vertical="center"/>
    </xf>
    <xf numFmtId="0" fontId="64" fillId="14" borderId="43" xfId="0" applyFont="1" applyFill="1" applyBorder="1" applyAlignment="1">
      <alignment horizontal="center" vertical="center"/>
    </xf>
    <xf numFmtId="0" fontId="64" fillId="14" borderId="44" xfId="0" applyFont="1" applyFill="1" applyBorder="1" applyAlignment="1">
      <alignment horizontal="center" vertical="center"/>
    </xf>
    <xf numFmtId="0" fontId="33" fillId="33" borderId="43" xfId="0" applyFont="1" applyFill="1" applyBorder="1" applyAlignment="1">
      <alignment horizontal="center" vertical="center"/>
    </xf>
    <xf numFmtId="0" fontId="33" fillId="33" borderId="45" xfId="0" applyFont="1" applyFill="1" applyBorder="1" applyAlignment="1">
      <alignment horizontal="center" vertical="center"/>
    </xf>
    <xf numFmtId="0" fontId="33" fillId="33" borderId="44" xfId="0" applyFont="1" applyFill="1" applyBorder="1" applyAlignment="1">
      <alignment horizontal="center" vertical="center"/>
    </xf>
    <xf numFmtId="0" fontId="33" fillId="33" borderId="59" xfId="0" applyFont="1" applyFill="1" applyBorder="1" applyAlignment="1">
      <alignment horizontal="center" vertical="center"/>
    </xf>
    <xf numFmtId="0" fontId="33" fillId="33" borderId="61" xfId="0" applyFont="1" applyFill="1" applyBorder="1" applyAlignment="1">
      <alignment horizontal="center" vertical="center"/>
    </xf>
    <xf numFmtId="0" fontId="33" fillId="33" borderId="60" xfId="0" applyFont="1" applyFill="1" applyBorder="1" applyAlignment="1">
      <alignment horizontal="center" vertical="center"/>
    </xf>
    <xf numFmtId="0" fontId="64" fillId="14" borderId="34" xfId="0" applyFont="1" applyFill="1" applyBorder="1" applyAlignment="1">
      <alignment horizontal="center" vertical="center"/>
    </xf>
    <xf numFmtId="0" fontId="64" fillId="14" borderId="18" xfId="0" applyFont="1" applyFill="1" applyBorder="1" applyAlignment="1">
      <alignment horizontal="center" vertical="center"/>
    </xf>
    <xf numFmtId="0" fontId="64" fillId="14" borderId="35" xfId="0" applyFont="1" applyFill="1" applyBorder="1" applyAlignment="1">
      <alignment horizontal="center" vertical="center"/>
    </xf>
    <xf numFmtId="0" fontId="31" fillId="33" borderId="43" xfId="0" applyFont="1" applyFill="1" applyBorder="1" applyAlignment="1">
      <alignment horizontal="center" vertical="center"/>
    </xf>
    <xf numFmtId="0" fontId="31" fillId="33" borderId="45" xfId="0" applyFont="1" applyFill="1" applyBorder="1" applyAlignment="1">
      <alignment horizontal="center" vertical="center"/>
    </xf>
    <xf numFmtId="0" fontId="31" fillId="33" borderId="44" xfId="0" applyFont="1" applyFill="1" applyBorder="1" applyAlignment="1">
      <alignment horizontal="center" vertical="center"/>
    </xf>
    <xf numFmtId="0" fontId="64" fillId="14" borderId="62" xfId="0" applyFont="1" applyFill="1" applyBorder="1" applyAlignment="1">
      <alignment horizontal="center" vertical="center" wrapText="1"/>
    </xf>
    <xf numFmtId="0" fontId="64" fillId="14" borderId="0" xfId="0" applyFont="1" applyFill="1" applyBorder="1" applyAlignment="1">
      <alignment horizontal="center" vertical="center" wrapText="1"/>
    </xf>
    <xf numFmtId="0" fontId="34" fillId="0" borderId="0" xfId="0" applyFont="1" applyAlignment="1">
      <alignment horizontal="justify" vertical="center" wrapText="1"/>
    </xf>
    <xf numFmtId="0" fontId="64" fillId="14" borderId="43" xfId="0" applyFont="1" applyFill="1" applyBorder="1" applyAlignment="1">
      <alignment horizontal="center" vertical="center" wrapText="1"/>
    </xf>
    <xf numFmtId="0" fontId="64" fillId="14" borderId="45" xfId="0" applyFont="1" applyFill="1" applyBorder="1" applyAlignment="1">
      <alignment horizontal="center" vertical="center" wrapText="1"/>
    </xf>
    <xf numFmtId="0" fontId="64" fillId="14" borderId="44" xfId="0" applyFont="1" applyFill="1" applyBorder="1" applyAlignment="1">
      <alignment horizontal="center" vertical="center" wrapText="1"/>
    </xf>
    <xf numFmtId="0" fontId="64" fillId="14" borderId="46" xfId="0" applyFont="1" applyFill="1" applyBorder="1" applyAlignment="1">
      <alignment horizontal="center" vertical="center" wrapText="1"/>
    </xf>
    <xf numFmtId="0" fontId="64" fillId="14" borderId="11" xfId="0" applyFont="1" applyFill="1" applyBorder="1" applyAlignment="1">
      <alignment horizontal="center" vertical="center" wrapText="1"/>
    </xf>
    <xf numFmtId="0" fontId="64" fillId="14" borderId="36" xfId="0" applyFont="1" applyFill="1" applyBorder="1" applyAlignment="1">
      <alignment horizontal="center" vertical="center" wrapText="1"/>
    </xf>
    <xf numFmtId="0" fontId="64" fillId="14" borderId="33" xfId="0" applyFont="1" applyFill="1" applyBorder="1" applyAlignment="1">
      <alignment horizontal="center" vertical="center" wrapText="1"/>
    </xf>
    <xf numFmtId="0" fontId="64" fillId="14" borderId="25" xfId="0" applyFont="1" applyFill="1" applyBorder="1" applyAlignment="1">
      <alignment horizontal="center" vertical="center" wrapText="1"/>
    </xf>
    <xf numFmtId="0" fontId="64" fillId="14" borderId="61" xfId="0" applyFont="1" applyFill="1" applyBorder="1" applyAlignment="1">
      <alignment horizontal="center" vertical="center" wrapText="1"/>
    </xf>
    <xf numFmtId="0" fontId="64" fillId="14" borderId="51" xfId="0" applyFont="1" applyFill="1" applyBorder="1" applyAlignment="1">
      <alignment horizontal="center" vertical="center" wrapText="1"/>
    </xf>
    <xf numFmtId="0" fontId="64" fillId="14" borderId="45" xfId="0" applyFont="1" applyFill="1" applyBorder="1" applyAlignment="1">
      <alignment horizontal="center" vertical="center"/>
    </xf>
    <xf numFmtId="0" fontId="34" fillId="39" borderId="0" xfId="0" applyFont="1" applyFill="1" applyAlignment="1">
      <alignment horizontal="justify" vertical="center" wrapText="1"/>
    </xf>
    <xf numFmtId="0" fontId="64" fillId="35" borderId="36" xfId="0" applyFont="1" applyFill="1" applyBorder="1" applyAlignment="1">
      <alignment horizontal="center" vertical="center"/>
    </xf>
    <xf numFmtId="0" fontId="64" fillId="35" borderId="33" xfId="0" applyFont="1" applyFill="1" applyBorder="1" applyAlignment="1">
      <alignment horizontal="center" vertical="center"/>
    </xf>
    <xf numFmtId="0" fontId="64" fillId="35" borderId="25" xfId="0" applyFont="1" applyFill="1" applyBorder="1" applyAlignment="1">
      <alignment horizontal="center" vertical="center"/>
    </xf>
    <xf numFmtId="0" fontId="64" fillId="0" borderId="0" xfId="0" applyFont="1" applyAlignment="1">
      <alignment horizontal="center" vertical="center" wrapText="1"/>
    </xf>
    <xf numFmtId="0" fontId="64" fillId="0" borderId="0" xfId="0" applyFont="1" applyAlignment="1">
      <alignment horizontal="center" vertical="center"/>
    </xf>
    <xf numFmtId="0" fontId="34" fillId="0" borderId="0" xfId="0" applyFont="1" applyAlignment="1">
      <alignment horizontal="left" vertical="center" wrapText="1"/>
    </xf>
    <xf numFmtId="0" fontId="64" fillId="35" borderId="62" xfId="0" applyFont="1" applyFill="1" applyBorder="1" applyAlignment="1">
      <alignment horizontal="center" vertical="center" wrapText="1"/>
    </xf>
    <xf numFmtId="0" fontId="64" fillId="35" borderId="0" xfId="0" applyFont="1" applyFill="1" applyBorder="1" applyAlignment="1">
      <alignment horizontal="center" vertical="center" wrapText="1"/>
    </xf>
    <xf numFmtId="0" fontId="71" fillId="0" borderId="0" xfId="0" applyFont="1" applyAlignment="1">
      <alignment horizontal="left"/>
    </xf>
    <xf numFmtId="0" fontId="38" fillId="0" borderId="0" xfId="0" applyFont="1" applyAlignment="1">
      <alignment horizontal="center" vertical="center" wrapText="1"/>
    </xf>
    <xf numFmtId="0" fontId="67" fillId="38" borderId="0" xfId="0" applyFont="1" applyFill="1" applyAlignment="1">
      <alignment horizontal="center"/>
    </xf>
    <xf numFmtId="0" fontId="34" fillId="0" borderId="0" xfId="0" applyFont="1" applyAlignment="1">
      <alignment horizontal="justify" vertical="top" wrapText="1"/>
    </xf>
    <xf numFmtId="0" fontId="29" fillId="0" borderId="0" xfId="73" applyFont="1" applyAlignment="1">
      <alignment/>
    </xf>
    <xf numFmtId="0" fontId="34" fillId="0" borderId="0" xfId="0" applyFont="1" applyAlignment="1">
      <alignment horizontal="left" vertical="top" wrapText="1"/>
    </xf>
    <xf numFmtId="0" fontId="62" fillId="14" borderId="0" xfId="0" applyFont="1" applyFill="1" applyAlignment="1">
      <alignment horizontal="center" vertical="center"/>
    </xf>
    <xf numFmtId="0" fontId="62" fillId="0" borderId="43" xfId="0" applyFont="1" applyBorder="1" applyAlignment="1">
      <alignment horizontal="center" vertical="center" wrapText="1"/>
    </xf>
    <xf numFmtId="0" fontId="62" fillId="0" borderId="44" xfId="0" applyFont="1" applyBorder="1" applyAlignment="1">
      <alignment horizontal="center" vertical="center" wrapText="1"/>
    </xf>
    <xf numFmtId="0" fontId="62" fillId="0" borderId="10" xfId="0" applyFont="1" applyBorder="1" applyAlignment="1">
      <alignment horizontal="center" vertical="center" wrapText="1"/>
    </xf>
    <xf numFmtId="0" fontId="62" fillId="2" borderId="0" xfId="0" applyFont="1" applyFill="1" applyBorder="1" applyAlignment="1">
      <alignment horizontal="center" vertical="center"/>
    </xf>
    <xf numFmtId="0" fontId="62" fillId="2" borderId="0" xfId="0" applyFont="1" applyFill="1" applyBorder="1" applyAlignment="1">
      <alignment horizontal="center" vertical="center" wrapText="1"/>
    </xf>
    <xf numFmtId="0" fontId="62" fillId="0" borderId="45" xfId="0" applyFont="1" applyBorder="1" applyAlignment="1">
      <alignment horizontal="center" vertical="center" wrapText="1"/>
    </xf>
    <xf numFmtId="0" fontId="72" fillId="38" borderId="0" xfId="0" applyFont="1" applyFill="1" applyAlignment="1">
      <alignment horizontal="center"/>
    </xf>
    <xf numFmtId="0" fontId="39" fillId="0" borderId="0" xfId="0" applyFont="1" applyAlignment="1">
      <alignment horizontal="left"/>
    </xf>
    <xf numFmtId="0" fontId="69" fillId="0" borderId="0" xfId="0" applyFont="1" applyAlignment="1">
      <alignment horizontal="left"/>
    </xf>
    <xf numFmtId="0" fontId="62" fillId="14" borderId="0" xfId="0" applyFont="1" applyFill="1" applyBorder="1" applyAlignment="1">
      <alignment horizontal="center" vertical="center"/>
    </xf>
    <xf numFmtId="0" fontId="61" fillId="35" borderId="43" xfId="0" applyFont="1" applyFill="1" applyBorder="1" applyAlignment="1">
      <alignment horizontal="justify" vertical="center" wrapText="1"/>
    </xf>
    <xf numFmtId="0" fontId="61" fillId="35" borderId="44" xfId="0" applyFont="1" applyFill="1" applyBorder="1" applyAlignment="1">
      <alignment horizontal="justify" vertical="center" wrapText="1"/>
    </xf>
  </cellXfs>
  <cellStyles count="103">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2" xfId="75"/>
    <cellStyle name="Currency" xfId="76"/>
    <cellStyle name="Currency [0]" xfId="77"/>
    <cellStyle name="Neutra 2" xfId="78"/>
    <cellStyle name="Neutro" xfId="79"/>
    <cellStyle name="Normal 2" xfId="80"/>
    <cellStyle name="Normal 3" xfId="81"/>
    <cellStyle name="Normal 4" xfId="82"/>
    <cellStyle name="Nota" xfId="83"/>
    <cellStyle name="Nota 2" xfId="84"/>
    <cellStyle name="Percent" xfId="85"/>
    <cellStyle name="Porcentagem 2" xfId="86"/>
    <cellStyle name="Ruim" xfId="87"/>
    <cellStyle name="Saída" xfId="88"/>
    <cellStyle name="Saída 2" xfId="89"/>
    <cellStyle name="Comma [0]" xfId="90"/>
    <cellStyle name="Texto de Aviso" xfId="91"/>
    <cellStyle name="Texto de Aviso 2" xfId="92"/>
    <cellStyle name="Texto Explicativo" xfId="93"/>
    <cellStyle name="Texto Explicativo 2" xfId="94"/>
    <cellStyle name="Título" xfId="95"/>
    <cellStyle name="Título 1" xfId="96"/>
    <cellStyle name="Título 1 2" xfId="97"/>
    <cellStyle name="Título 2" xfId="98"/>
    <cellStyle name="Título 2 2" xfId="99"/>
    <cellStyle name="Título 3" xfId="100"/>
    <cellStyle name="Título 3 2" xfId="101"/>
    <cellStyle name="Título 4" xfId="102"/>
    <cellStyle name="Título 4 2" xfId="103"/>
    <cellStyle name="Título 5" xfId="104"/>
    <cellStyle name="Total" xfId="105"/>
    <cellStyle name="Total 2" xfId="106"/>
    <cellStyle name="Comma" xfId="107"/>
    <cellStyle name="Vírgula 2" xfId="108"/>
    <cellStyle name="Vírgula 3" xfId="109"/>
    <cellStyle name="Vírgula 3 2" xfId="110"/>
    <cellStyle name="Vírgula 4" xfId="111"/>
    <cellStyle name="Vírgula 4 2" xfId="112"/>
    <cellStyle name="Vírgula 5" xfId="113"/>
    <cellStyle name="Vírgula 5 2" xfId="114"/>
    <cellStyle name="Vírgula 6" xfId="115"/>
    <cellStyle name="Vírgula 7"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In&#237;cio!A1" /></Relationships>
</file>

<file path=xl/drawings/_rels/drawing2.xml.rels><?xml version="1.0" encoding="utf-8" standalone="yes"?><Relationships xmlns="http://schemas.openxmlformats.org/package/2006/relationships"><Relationship Id="rId1" Type="http://schemas.openxmlformats.org/officeDocument/2006/relationships/hyperlink" Target="#In&#237;cio!A1" /><Relationship Id="rId2" Type="http://schemas.openxmlformats.org/officeDocument/2006/relationships/hyperlink" Target="#'Geral - Hora'!A1" /><Relationship Id="rId3" Type="http://schemas.openxmlformats.org/officeDocument/2006/relationships/hyperlink" Target="#'Geral - Hora'!A1" /><Relationship Id="rId4" Type="http://schemas.openxmlformats.org/officeDocument/2006/relationships/hyperlink" Target="#'Geral - Hora'!A1" /><Relationship Id="rId5" Type="http://schemas.openxmlformats.org/officeDocument/2006/relationships/hyperlink" Target="#'Geral - Hora'!A1" /><Relationship Id="rId6" Type="http://schemas.openxmlformats.org/officeDocument/2006/relationships/hyperlink" Target="#'Geral - Hora'!A1" /><Relationship Id="rId7" Type="http://schemas.openxmlformats.org/officeDocument/2006/relationships/hyperlink" Target="#'Geral - Hora'!A1" /><Relationship Id="rId8" Type="http://schemas.openxmlformats.org/officeDocument/2006/relationships/hyperlink" Target="#'Geral - Hora'!A1" /><Relationship Id="rId9" Type="http://schemas.openxmlformats.org/officeDocument/2006/relationships/hyperlink" Target="#'Geral - Hora'!A1" /></Relationships>
</file>

<file path=xl/drawings/_rels/drawing3.xml.rels><?xml version="1.0" encoding="utf-8" standalone="yes"?><Relationships xmlns="http://schemas.openxmlformats.org/package/2006/relationships"><Relationship Id="rId1" Type="http://schemas.openxmlformats.org/officeDocument/2006/relationships/hyperlink" Target="#In&#237;ci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0</xdr:rowOff>
    </xdr:from>
    <xdr:to>
      <xdr:col>8</xdr:col>
      <xdr:colOff>114300</xdr:colOff>
      <xdr:row>3</xdr:row>
      <xdr:rowOff>161925</xdr:rowOff>
    </xdr:to>
    <xdr:sp>
      <xdr:nvSpPr>
        <xdr:cNvPr id="1" name="Seta para a esquerda 1">
          <a:hlinkClick r:id="rId1"/>
        </xdr:cNvPr>
        <xdr:cNvSpPr>
          <a:spLocks/>
        </xdr:cNvSpPr>
      </xdr:nvSpPr>
      <xdr:spPr>
        <a:xfrm>
          <a:off x="6934200" y="190500"/>
          <a:ext cx="723900" cy="542925"/>
        </a:xfrm>
        <a:prstGeom prst="leftArrow">
          <a:avLst>
            <a:gd name="adj" fmla="val -12500"/>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0</xdr:rowOff>
    </xdr:from>
    <xdr:to>
      <xdr:col>9</xdr:col>
      <xdr:colOff>723900</xdr:colOff>
      <xdr:row>3</xdr:row>
      <xdr:rowOff>171450</xdr:rowOff>
    </xdr:to>
    <xdr:sp>
      <xdr:nvSpPr>
        <xdr:cNvPr id="1" name="Seta para a esquerda 1">
          <a:hlinkClick r:id="rId1"/>
        </xdr:cNvPr>
        <xdr:cNvSpPr>
          <a:spLocks/>
        </xdr:cNvSpPr>
      </xdr:nvSpPr>
      <xdr:spPr>
        <a:xfrm>
          <a:off x="11934825" y="190500"/>
          <a:ext cx="723900" cy="542925"/>
        </a:xfrm>
        <a:prstGeom prst="leftArrow">
          <a:avLst>
            <a:gd name="adj" fmla="val -12500"/>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15</xdr:row>
      <xdr:rowOff>0</xdr:rowOff>
    </xdr:from>
    <xdr:to>
      <xdr:col>9</xdr:col>
      <xdr:colOff>400050</xdr:colOff>
      <xdr:row>18</xdr:row>
      <xdr:rowOff>19050</xdr:rowOff>
    </xdr:to>
    <xdr:sp>
      <xdr:nvSpPr>
        <xdr:cNvPr id="2" name="Seta para cima 2">
          <a:hlinkClick r:id="rId2"/>
        </xdr:cNvPr>
        <xdr:cNvSpPr>
          <a:spLocks/>
        </xdr:cNvSpPr>
      </xdr:nvSpPr>
      <xdr:spPr>
        <a:xfrm>
          <a:off x="11934825" y="2743200"/>
          <a:ext cx="400050" cy="590550"/>
        </a:xfrm>
        <a:prstGeom prst="upArrow">
          <a:avLst>
            <a:gd name="adj" fmla="val 0"/>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62</xdr:row>
      <xdr:rowOff>0</xdr:rowOff>
    </xdr:from>
    <xdr:to>
      <xdr:col>9</xdr:col>
      <xdr:colOff>400050</xdr:colOff>
      <xdr:row>65</xdr:row>
      <xdr:rowOff>28575</xdr:rowOff>
    </xdr:to>
    <xdr:sp>
      <xdr:nvSpPr>
        <xdr:cNvPr id="3" name="Seta para cima 3">
          <a:hlinkClick r:id="rId3"/>
        </xdr:cNvPr>
        <xdr:cNvSpPr>
          <a:spLocks/>
        </xdr:cNvSpPr>
      </xdr:nvSpPr>
      <xdr:spPr>
        <a:xfrm>
          <a:off x="11934825" y="12030075"/>
          <a:ext cx="400050" cy="590550"/>
        </a:xfrm>
        <a:prstGeom prst="upArrow">
          <a:avLst>
            <a:gd name="adj" fmla="val 0"/>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167</xdr:row>
      <xdr:rowOff>0</xdr:rowOff>
    </xdr:from>
    <xdr:to>
      <xdr:col>9</xdr:col>
      <xdr:colOff>400050</xdr:colOff>
      <xdr:row>170</xdr:row>
      <xdr:rowOff>38100</xdr:rowOff>
    </xdr:to>
    <xdr:sp>
      <xdr:nvSpPr>
        <xdr:cNvPr id="4" name="Seta para cima 4">
          <a:hlinkClick r:id="rId4"/>
        </xdr:cNvPr>
        <xdr:cNvSpPr>
          <a:spLocks/>
        </xdr:cNvSpPr>
      </xdr:nvSpPr>
      <xdr:spPr>
        <a:xfrm>
          <a:off x="11934825" y="33632775"/>
          <a:ext cx="400050" cy="590550"/>
        </a:xfrm>
        <a:prstGeom prst="upArrow">
          <a:avLst>
            <a:gd name="adj" fmla="val 0"/>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236</xdr:row>
      <xdr:rowOff>0</xdr:rowOff>
    </xdr:from>
    <xdr:to>
      <xdr:col>9</xdr:col>
      <xdr:colOff>400050</xdr:colOff>
      <xdr:row>239</xdr:row>
      <xdr:rowOff>38100</xdr:rowOff>
    </xdr:to>
    <xdr:sp>
      <xdr:nvSpPr>
        <xdr:cNvPr id="5" name="Seta para cima 5">
          <a:hlinkClick r:id="rId5"/>
        </xdr:cNvPr>
        <xdr:cNvSpPr>
          <a:spLocks/>
        </xdr:cNvSpPr>
      </xdr:nvSpPr>
      <xdr:spPr>
        <a:xfrm>
          <a:off x="11934825" y="48891825"/>
          <a:ext cx="400050" cy="590550"/>
        </a:xfrm>
        <a:prstGeom prst="upArrow">
          <a:avLst>
            <a:gd name="adj" fmla="val 0"/>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314</xdr:row>
      <xdr:rowOff>0</xdr:rowOff>
    </xdr:from>
    <xdr:to>
      <xdr:col>9</xdr:col>
      <xdr:colOff>400050</xdr:colOff>
      <xdr:row>316</xdr:row>
      <xdr:rowOff>200025</xdr:rowOff>
    </xdr:to>
    <xdr:sp>
      <xdr:nvSpPr>
        <xdr:cNvPr id="6" name="Seta para cima 6">
          <a:hlinkClick r:id="rId6"/>
        </xdr:cNvPr>
        <xdr:cNvSpPr>
          <a:spLocks/>
        </xdr:cNvSpPr>
      </xdr:nvSpPr>
      <xdr:spPr>
        <a:xfrm>
          <a:off x="11934825" y="64255650"/>
          <a:ext cx="400050" cy="590550"/>
        </a:xfrm>
        <a:prstGeom prst="upArrow">
          <a:avLst>
            <a:gd name="adj" fmla="val 0"/>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359</xdr:row>
      <xdr:rowOff>0</xdr:rowOff>
    </xdr:from>
    <xdr:to>
      <xdr:col>9</xdr:col>
      <xdr:colOff>400050</xdr:colOff>
      <xdr:row>362</xdr:row>
      <xdr:rowOff>19050</xdr:rowOff>
    </xdr:to>
    <xdr:sp>
      <xdr:nvSpPr>
        <xdr:cNvPr id="7" name="Seta para cima 7">
          <a:hlinkClick r:id="rId7"/>
        </xdr:cNvPr>
        <xdr:cNvSpPr>
          <a:spLocks/>
        </xdr:cNvSpPr>
      </xdr:nvSpPr>
      <xdr:spPr>
        <a:xfrm>
          <a:off x="11934825" y="73733025"/>
          <a:ext cx="400050" cy="590550"/>
        </a:xfrm>
        <a:prstGeom prst="upArrow">
          <a:avLst>
            <a:gd name="adj" fmla="val 0"/>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371</xdr:row>
      <xdr:rowOff>0</xdr:rowOff>
    </xdr:from>
    <xdr:to>
      <xdr:col>9</xdr:col>
      <xdr:colOff>400050</xdr:colOff>
      <xdr:row>374</xdr:row>
      <xdr:rowOff>9525</xdr:rowOff>
    </xdr:to>
    <xdr:sp>
      <xdr:nvSpPr>
        <xdr:cNvPr id="8" name="Seta para cima 8">
          <a:hlinkClick r:id="rId8"/>
        </xdr:cNvPr>
        <xdr:cNvSpPr>
          <a:spLocks/>
        </xdr:cNvSpPr>
      </xdr:nvSpPr>
      <xdr:spPr>
        <a:xfrm>
          <a:off x="11934825" y="76019025"/>
          <a:ext cx="400050" cy="590550"/>
        </a:xfrm>
        <a:prstGeom prst="upArrow">
          <a:avLst>
            <a:gd name="adj" fmla="val 0"/>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383</xdr:row>
      <xdr:rowOff>0</xdr:rowOff>
    </xdr:from>
    <xdr:to>
      <xdr:col>9</xdr:col>
      <xdr:colOff>400050</xdr:colOff>
      <xdr:row>386</xdr:row>
      <xdr:rowOff>9525</xdr:rowOff>
    </xdr:to>
    <xdr:sp>
      <xdr:nvSpPr>
        <xdr:cNvPr id="9" name="Seta para cima 10">
          <a:hlinkClick r:id="rId9"/>
        </xdr:cNvPr>
        <xdr:cNvSpPr>
          <a:spLocks/>
        </xdr:cNvSpPr>
      </xdr:nvSpPr>
      <xdr:spPr>
        <a:xfrm>
          <a:off x="11934825" y="78647925"/>
          <a:ext cx="400050" cy="590550"/>
        </a:xfrm>
        <a:prstGeom prst="upArrow">
          <a:avLst>
            <a:gd name="adj" fmla="val 0"/>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0</xdr:rowOff>
    </xdr:from>
    <xdr:to>
      <xdr:col>7</xdr:col>
      <xdr:colOff>723900</xdr:colOff>
      <xdr:row>2</xdr:row>
      <xdr:rowOff>247650</xdr:rowOff>
    </xdr:to>
    <xdr:sp>
      <xdr:nvSpPr>
        <xdr:cNvPr id="1" name="Seta para a esquerda 1">
          <a:hlinkClick r:id="rId1"/>
        </xdr:cNvPr>
        <xdr:cNvSpPr>
          <a:spLocks/>
        </xdr:cNvSpPr>
      </xdr:nvSpPr>
      <xdr:spPr>
        <a:xfrm>
          <a:off x="10229850" y="295275"/>
          <a:ext cx="723900" cy="542925"/>
        </a:xfrm>
        <a:prstGeom prst="leftArrow">
          <a:avLst>
            <a:gd name="adj" fmla="val -12500"/>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9"/>
  <sheetViews>
    <sheetView showGridLines="0" zoomScalePageLayoutView="0" workbookViewId="0" topLeftCell="A1">
      <selection activeCell="C12" sqref="C12"/>
    </sheetView>
  </sheetViews>
  <sheetFormatPr defaultColWidth="9.140625" defaultRowHeight="15"/>
  <cols>
    <col min="1" max="1" width="13.28125" style="163" bestFit="1" customWidth="1"/>
    <col min="2" max="2" width="21.00390625" style="0" customWidth="1"/>
    <col min="3" max="6" width="15.140625" style="0" customWidth="1"/>
  </cols>
  <sheetData>
    <row r="1" spans="1:6" ht="15">
      <c r="A1" s="296" t="s">
        <v>261</v>
      </c>
      <c r="B1" s="296"/>
      <c r="C1" s="296"/>
      <c r="D1" s="296"/>
      <c r="E1" s="296"/>
      <c r="F1" s="296"/>
    </row>
    <row r="2" spans="1:6" ht="15">
      <c r="A2" s="296" t="s">
        <v>279</v>
      </c>
      <c r="B2" s="296"/>
      <c r="C2" s="296"/>
      <c r="D2" s="296"/>
      <c r="E2" s="296"/>
      <c r="F2" s="296"/>
    </row>
    <row r="3" ht="15">
      <c r="A3" s="161"/>
    </row>
    <row r="4" spans="1:6" ht="15.75" customHeight="1">
      <c r="A4" s="297" t="s">
        <v>262</v>
      </c>
      <c r="B4" s="297"/>
      <c r="C4" s="297"/>
      <c r="D4" s="297"/>
      <c r="E4" s="297"/>
      <c r="F4" s="297"/>
    </row>
    <row r="5" spans="1:6" ht="15" customHeight="1">
      <c r="A5" s="169" t="s">
        <v>263</v>
      </c>
      <c r="B5" s="307"/>
      <c r="C5" s="308"/>
      <c r="D5" s="308"/>
      <c r="E5" s="308"/>
      <c r="F5" s="309"/>
    </row>
    <row r="6" spans="1:6" ht="15">
      <c r="A6" s="164" t="s">
        <v>228</v>
      </c>
      <c r="B6" s="298"/>
      <c r="C6" s="299"/>
      <c r="D6" s="299"/>
      <c r="E6" s="299"/>
      <c r="F6" s="300"/>
    </row>
    <row r="7" spans="1:6" s="159" customFormat="1" ht="15">
      <c r="A7" s="164" t="s">
        <v>280</v>
      </c>
      <c r="B7" s="170"/>
      <c r="C7" s="165" t="s">
        <v>264</v>
      </c>
      <c r="D7" s="170"/>
      <c r="E7" s="165" t="s">
        <v>265</v>
      </c>
      <c r="F7" s="170"/>
    </row>
    <row r="8" spans="1:6" ht="15">
      <c r="A8" s="166" t="s">
        <v>229</v>
      </c>
      <c r="B8" s="310"/>
      <c r="C8" s="310"/>
      <c r="D8" s="310"/>
      <c r="E8" s="310"/>
      <c r="F8" s="310"/>
    </row>
    <row r="9" spans="1:6" ht="15">
      <c r="A9" s="166" t="s">
        <v>227</v>
      </c>
      <c r="B9" s="310"/>
      <c r="C9" s="310"/>
      <c r="D9" s="310"/>
      <c r="E9" s="310"/>
      <c r="F9" s="310"/>
    </row>
    <row r="10" ht="15">
      <c r="A10" s="162"/>
    </row>
    <row r="11" spans="1:6" ht="30">
      <c r="A11" s="168" t="s">
        <v>266</v>
      </c>
      <c r="B11" s="168" t="s">
        <v>267</v>
      </c>
      <c r="C11" s="168" t="s">
        <v>320</v>
      </c>
      <c r="D11" s="168" t="s">
        <v>268</v>
      </c>
      <c r="E11" s="168" t="s">
        <v>321</v>
      </c>
      <c r="F11" s="168" t="s">
        <v>269</v>
      </c>
    </row>
    <row r="12" spans="1:6" ht="409.5">
      <c r="A12" s="171">
        <v>1</v>
      </c>
      <c r="B12" s="165" t="s">
        <v>319</v>
      </c>
      <c r="C12" s="167">
        <v>500</v>
      </c>
      <c r="D12" s="172"/>
      <c r="E12" s="172"/>
      <c r="F12" s="172">
        <f>D12*E12</f>
        <v>0</v>
      </c>
    </row>
    <row r="13" spans="1:6" s="159" customFormat="1" ht="15">
      <c r="A13" s="171"/>
      <c r="B13" s="165"/>
      <c r="C13" s="167"/>
      <c r="D13" s="172"/>
      <c r="E13" s="172"/>
      <c r="F13" s="172">
        <f>D13*E13</f>
        <v>0</v>
      </c>
    </row>
    <row r="14" spans="1:6" s="159" customFormat="1" ht="15">
      <c r="A14" s="171"/>
      <c r="B14" s="165"/>
      <c r="C14" s="167"/>
      <c r="D14" s="172"/>
      <c r="E14" s="172"/>
      <c r="F14" s="172">
        <f>D14*E14</f>
        <v>0</v>
      </c>
    </row>
    <row r="15" spans="1:6" ht="15">
      <c r="A15" s="171"/>
      <c r="B15" s="165"/>
      <c r="C15" s="167"/>
      <c r="D15" s="172"/>
      <c r="E15" s="172"/>
      <c r="F15" s="172">
        <f>D15*E15</f>
        <v>0</v>
      </c>
    </row>
    <row r="16" spans="1:6" ht="15">
      <c r="A16" s="171"/>
      <c r="B16" s="165"/>
      <c r="C16" s="167"/>
      <c r="D16" s="172"/>
      <c r="E16" s="172"/>
      <c r="F16" s="172">
        <f>D16*E16</f>
        <v>0</v>
      </c>
    </row>
    <row r="17" spans="1:6" ht="15">
      <c r="A17" s="171"/>
      <c r="B17" s="165"/>
      <c r="C17" s="167"/>
      <c r="D17" s="172"/>
      <c r="E17" s="172"/>
      <c r="F17" s="172">
        <f>D17*E17</f>
        <v>0</v>
      </c>
    </row>
    <row r="18" ht="15">
      <c r="A18" s="162"/>
    </row>
    <row r="19" spans="1:6" ht="15">
      <c r="A19" s="293" t="s">
        <v>270</v>
      </c>
      <c r="B19" s="293"/>
      <c r="C19" s="293"/>
      <c r="D19" s="293"/>
      <c r="E19" s="293"/>
      <c r="F19" s="293"/>
    </row>
    <row r="20" spans="1:6" s="159" customFormat="1" ht="15">
      <c r="A20" s="301"/>
      <c r="B20" s="302"/>
      <c r="C20" s="302"/>
      <c r="D20" s="302"/>
      <c r="E20" s="302"/>
      <c r="F20" s="303"/>
    </row>
    <row r="21" spans="1:6" ht="15">
      <c r="A21" s="304"/>
      <c r="B21" s="305"/>
      <c r="C21" s="305"/>
      <c r="D21" s="305"/>
      <c r="E21" s="305"/>
      <c r="F21" s="306"/>
    </row>
    <row r="22" ht="15">
      <c r="A22" s="162"/>
    </row>
    <row r="23" spans="1:6" ht="15">
      <c r="A23" s="297" t="s">
        <v>271</v>
      </c>
      <c r="B23" s="297"/>
      <c r="C23" s="297"/>
      <c r="D23" s="297"/>
      <c r="E23" s="297"/>
      <c r="F23" s="297"/>
    </row>
    <row r="24" spans="1:6" s="159" customFormat="1" ht="15">
      <c r="A24" s="297"/>
      <c r="B24" s="297"/>
      <c r="C24" s="297"/>
      <c r="D24" s="297"/>
      <c r="E24" s="297"/>
      <c r="F24" s="297"/>
    </row>
    <row r="25" spans="1:6" s="159" customFormat="1" ht="15">
      <c r="A25" s="285"/>
      <c r="B25" s="286"/>
      <c r="C25" s="286"/>
      <c r="D25" s="286"/>
      <c r="E25" s="286"/>
      <c r="F25" s="287"/>
    </row>
    <row r="26" spans="1:6" ht="15">
      <c r="A26" s="288"/>
      <c r="B26" s="289"/>
      <c r="C26" s="289"/>
      <c r="D26" s="289"/>
      <c r="E26" s="289"/>
      <c r="F26" s="290"/>
    </row>
    <row r="27" ht="15">
      <c r="A27" s="162"/>
    </row>
    <row r="28" spans="1:6" ht="15">
      <c r="A28" s="293" t="s">
        <v>272</v>
      </c>
      <c r="B28" s="293"/>
      <c r="C28" s="293"/>
      <c r="D28" s="293"/>
      <c r="E28" s="293"/>
      <c r="F28" s="293"/>
    </row>
    <row r="29" spans="1:6" s="159" customFormat="1" ht="15">
      <c r="A29" s="285"/>
      <c r="B29" s="286"/>
      <c r="C29" s="286"/>
      <c r="D29" s="286"/>
      <c r="E29" s="286"/>
      <c r="F29" s="287"/>
    </row>
    <row r="30" spans="1:6" ht="15">
      <c r="A30" s="288"/>
      <c r="B30" s="289"/>
      <c r="C30" s="289"/>
      <c r="D30" s="289"/>
      <c r="E30" s="289"/>
      <c r="F30" s="290"/>
    </row>
    <row r="31" ht="15">
      <c r="A31" s="162"/>
    </row>
    <row r="32" spans="1:6" ht="15" customHeight="1">
      <c r="A32" s="293" t="s">
        <v>273</v>
      </c>
      <c r="B32" s="293"/>
      <c r="C32" s="293"/>
      <c r="D32" s="293"/>
      <c r="E32" s="293"/>
      <c r="F32" s="293"/>
    </row>
    <row r="33" spans="1:6" ht="15">
      <c r="A33" s="291" t="s">
        <v>274</v>
      </c>
      <c r="B33" s="291"/>
      <c r="C33" s="291"/>
      <c r="D33" s="291"/>
      <c r="E33" s="292" t="s">
        <v>231</v>
      </c>
      <c r="F33" s="292"/>
    </row>
    <row r="34" spans="1:6" s="159" customFormat="1" ht="15">
      <c r="A34" s="295" t="s">
        <v>315</v>
      </c>
      <c r="B34" s="295"/>
      <c r="C34" s="295"/>
      <c r="D34" s="295"/>
      <c r="E34" s="294">
        <v>1</v>
      </c>
      <c r="F34" s="294"/>
    </row>
    <row r="35" spans="1:6" s="159" customFormat="1" ht="15">
      <c r="A35" s="295" t="s">
        <v>316</v>
      </c>
      <c r="B35" s="295"/>
      <c r="C35" s="295"/>
      <c r="D35" s="295"/>
      <c r="E35" s="294">
        <v>2</v>
      </c>
      <c r="F35" s="294"/>
    </row>
    <row r="36" spans="1:6" s="159" customFormat="1" ht="15">
      <c r="A36" s="295" t="s">
        <v>317</v>
      </c>
      <c r="B36" s="295"/>
      <c r="C36" s="295"/>
      <c r="D36" s="295"/>
      <c r="E36" s="294">
        <v>1</v>
      </c>
      <c r="F36" s="294"/>
    </row>
    <row r="37" spans="1:6" ht="15">
      <c r="A37" s="295" t="s">
        <v>318</v>
      </c>
      <c r="B37" s="295"/>
      <c r="C37" s="295"/>
      <c r="D37" s="295"/>
      <c r="E37" s="294">
        <v>2</v>
      </c>
      <c r="F37" s="294"/>
    </row>
    <row r="38" ht="15">
      <c r="A38" s="162"/>
    </row>
    <row r="39" spans="1:6" ht="15" customHeight="1">
      <c r="A39" s="293" t="s">
        <v>275</v>
      </c>
      <c r="B39" s="293"/>
      <c r="C39" s="293"/>
      <c r="D39" s="293"/>
      <c r="E39" s="293"/>
      <c r="F39" s="293"/>
    </row>
    <row r="40" spans="1:6" ht="15">
      <c r="A40" s="291" t="s">
        <v>276</v>
      </c>
      <c r="B40" s="291"/>
      <c r="C40" s="291"/>
      <c r="D40" s="167" t="s">
        <v>231</v>
      </c>
      <c r="E40" s="292" t="s">
        <v>277</v>
      </c>
      <c r="F40" s="292"/>
    </row>
    <row r="41" spans="1:6" s="159" customFormat="1" ht="15">
      <c r="A41" s="291"/>
      <c r="B41" s="291"/>
      <c r="C41" s="291"/>
      <c r="D41" s="167"/>
      <c r="E41" s="292"/>
      <c r="F41" s="292"/>
    </row>
    <row r="42" spans="1:6" s="159" customFormat="1" ht="15">
      <c r="A42" s="291"/>
      <c r="B42" s="291"/>
      <c r="C42" s="291"/>
      <c r="D42" s="167"/>
      <c r="E42" s="292"/>
      <c r="F42" s="292"/>
    </row>
    <row r="43" spans="1:6" s="159" customFormat="1" ht="15">
      <c r="A43" s="291"/>
      <c r="B43" s="291"/>
      <c r="C43" s="291"/>
      <c r="D43" s="167"/>
      <c r="E43" s="292"/>
      <c r="F43" s="292"/>
    </row>
    <row r="44" spans="1:6" s="159" customFormat="1" ht="15">
      <c r="A44" s="291"/>
      <c r="B44" s="291"/>
      <c r="C44" s="291"/>
      <c r="D44" s="167"/>
      <c r="E44" s="292"/>
      <c r="F44" s="292"/>
    </row>
    <row r="45" spans="1:6" ht="15">
      <c r="A45" s="291"/>
      <c r="B45" s="291"/>
      <c r="C45" s="291"/>
      <c r="D45" s="165"/>
      <c r="E45" s="292"/>
      <c r="F45" s="292"/>
    </row>
    <row r="46" ht="15">
      <c r="A46" s="162"/>
    </row>
    <row r="47" spans="1:6" ht="15">
      <c r="A47" s="293" t="s">
        <v>278</v>
      </c>
      <c r="B47" s="293"/>
      <c r="C47" s="293"/>
      <c r="D47" s="293"/>
      <c r="E47" s="293"/>
      <c r="F47" s="293"/>
    </row>
    <row r="48" spans="1:6" s="159" customFormat="1" ht="15">
      <c r="A48" s="285"/>
      <c r="B48" s="286"/>
      <c r="C48" s="286"/>
      <c r="D48" s="286"/>
      <c r="E48" s="286"/>
      <c r="F48" s="287"/>
    </row>
    <row r="49" spans="1:6" ht="15">
      <c r="A49" s="288"/>
      <c r="B49" s="289"/>
      <c r="C49" s="289"/>
      <c r="D49" s="289"/>
      <c r="E49" s="289"/>
      <c r="F49" s="290"/>
    </row>
  </sheetData>
  <sheetProtection sheet="1" objects="1" scenarios="1"/>
  <mergeCells count="39">
    <mergeCell ref="A1:F1"/>
    <mergeCell ref="A2:F2"/>
    <mergeCell ref="A28:F28"/>
    <mergeCell ref="A4:F4"/>
    <mergeCell ref="A25:F26"/>
    <mergeCell ref="B6:F6"/>
    <mergeCell ref="A20:F21"/>
    <mergeCell ref="B5:F5"/>
    <mergeCell ref="B8:F8"/>
    <mergeCell ref="B9:F9"/>
    <mergeCell ref="A19:F19"/>
    <mergeCell ref="A23:F24"/>
    <mergeCell ref="E40:F40"/>
    <mergeCell ref="E45:F45"/>
    <mergeCell ref="A40:C40"/>
    <mergeCell ref="A45:C45"/>
    <mergeCell ref="A33:D33"/>
    <mergeCell ref="A37:D37"/>
    <mergeCell ref="A29:F30"/>
    <mergeCell ref="A32:F32"/>
    <mergeCell ref="A39:F39"/>
    <mergeCell ref="E33:F33"/>
    <mergeCell ref="E37:F37"/>
    <mergeCell ref="A34:D34"/>
    <mergeCell ref="E34:F34"/>
    <mergeCell ref="A35:D35"/>
    <mergeCell ref="E35:F35"/>
    <mergeCell ref="A36:D36"/>
    <mergeCell ref="E36:F36"/>
    <mergeCell ref="A48:F49"/>
    <mergeCell ref="A41:C41"/>
    <mergeCell ref="A42:C42"/>
    <mergeCell ref="A43:C43"/>
    <mergeCell ref="A44:C44"/>
    <mergeCell ref="E41:F41"/>
    <mergeCell ref="E42:F42"/>
    <mergeCell ref="E43:F43"/>
    <mergeCell ref="E44:F44"/>
    <mergeCell ref="A47:F47"/>
  </mergeCells>
  <printOptions horizontalCentered="1"/>
  <pageMargins left="0.5118110236220472" right="0.5118110236220472" top="0.7874015748031497" bottom="0.7874015748031497"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J389"/>
  <sheetViews>
    <sheetView zoomScale="90" zoomScaleNormal="90" zoomScalePageLayoutView="0" workbookViewId="0" topLeftCell="A364">
      <selection activeCell="C336" sqref="C336"/>
    </sheetView>
  </sheetViews>
  <sheetFormatPr defaultColWidth="9.140625" defaultRowHeight="15"/>
  <cols>
    <col min="1" max="1" width="32.140625" style="10" customWidth="1"/>
    <col min="2" max="2" width="19.28125" style="10" bestFit="1" customWidth="1"/>
    <col min="3" max="4" width="22.28125" style="10" bestFit="1" customWidth="1"/>
    <col min="5" max="5" width="18.57421875" style="10" bestFit="1" customWidth="1"/>
    <col min="6" max="6" width="17.7109375" style="10" customWidth="1"/>
    <col min="7" max="7" width="15.8515625" style="10" customWidth="1"/>
    <col min="8" max="8" width="15.00390625" style="10" customWidth="1"/>
    <col min="9" max="9" width="15.8515625" style="10" customWidth="1"/>
    <col min="10" max="10" width="15.140625" style="10" customWidth="1"/>
    <col min="11" max="11" width="9.8515625" style="10" bestFit="1" customWidth="1"/>
    <col min="12" max="16384" width="9.140625" style="10" customWidth="1"/>
  </cols>
  <sheetData>
    <row r="1" spans="1:8" ht="15">
      <c r="A1" s="359" t="s">
        <v>215</v>
      </c>
      <c r="B1" s="359"/>
      <c r="C1" s="359"/>
      <c r="D1" s="359"/>
      <c r="E1" s="359"/>
      <c r="F1" s="359"/>
      <c r="G1" s="359"/>
      <c r="H1" s="359"/>
    </row>
    <row r="2" spans="1:8" ht="15">
      <c r="A2" s="359" t="s">
        <v>258</v>
      </c>
      <c r="B2" s="359"/>
      <c r="C2" s="359"/>
      <c r="D2" s="359"/>
      <c r="E2" s="359"/>
      <c r="F2" s="359"/>
      <c r="G2" s="359"/>
      <c r="H2" s="359"/>
    </row>
    <row r="3" spans="1:8" ht="14.25" customHeight="1">
      <c r="A3" s="360" t="s">
        <v>313</v>
      </c>
      <c r="B3" s="360"/>
      <c r="C3" s="360"/>
      <c r="D3" s="360"/>
      <c r="E3" s="360"/>
      <c r="F3" s="360"/>
      <c r="G3" s="360"/>
      <c r="H3" s="360"/>
    </row>
    <row r="4" spans="1:8" ht="14.25" customHeight="1">
      <c r="A4" s="360"/>
      <c r="B4" s="360"/>
      <c r="C4" s="360"/>
      <c r="D4" s="360"/>
      <c r="E4" s="360"/>
      <c r="F4" s="360"/>
      <c r="G4" s="360"/>
      <c r="H4" s="360"/>
    </row>
    <row r="5" spans="1:8" ht="14.25" customHeight="1">
      <c r="A5" s="94"/>
      <c r="B5" s="94"/>
      <c r="C5" s="94"/>
      <c r="D5" s="94"/>
      <c r="E5" s="94"/>
      <c r="F5" s="94"/>
      <c r="G5" s="94"/>
      <c r="H5" s="94"/>
    </row>
    <row r="6" spans="1:8" ht="14.25" customHeight="1">
      <c r="A6" s="361" t="s">
        <v>5</v>
      </c>
      <c r="B6" s="361"/>
      <c r="C6" s="361"/>
      <c r="D6" s="361"/>
      <c r="E6" s="361"/>
      <c r="F6" s="361"/>
      <c r="G6" s="361"/>
      <c r="H6" s="361"/>
    </row>
    <row r="7" spans="1:8" ht="14.25" customHeight="1">
      <c r="A7" s="361" t="s">
        <v>122</v>
      </c>
      <c r="B7" s="361"/>
      <c r="C7" s="361"/>
      <c r="D7" s="361"/>
      <c r="E7" s="361"/>
      <c r="F7" s="361"/>
      <c r="G7" s="361"/>
      <c r="H7" s="361"/>
    </row>
    <row r="8" spans="1:8" ht="14.25" customHeight="1">
      <c r="A8" s="361" t="s">
        <v>45</v>
      </c>
      <c r="B8" s="361"/>
      <c r="C8" s="361"/>
      <c r="D8" s="361"/>
      <c r="E8" s="361"/>
      <c r="F8" s="361"/>
      <c r="G8" s="361"/>
      <c r="H8" s="361"/>
    </row>
    <row r="9" spans="1:8" ht="14.25" customHeight="1">
      <c r="A9" s="361" t="s">
        <v>71</v>
      </c>
      <c r="B9" s="361"/>
      <c r="C9" s="361"/>
      <c r="D9" s="361"/>
      <c r="E9" s="361"/>
      <c r="F9" s="361"/>
      <c r="G9" s="361"/>
      <c r="H9" s="361"/>
    </row>
    <row r="10" spans="1:8" ht="14.25" customHeight="1">
      <c r="A10" s="361" t="s">
        <v>110</v>
      </c>
      <c r="B10" s="361"/>
      <c r="C10" s="361"/>
      <c r="D10" s="361"/>
      <c r="E10" s="361"/>
      <c r="F10" s="361"/>
      <c r="G10" s="361"/>
      <c r="H10" s="361"/>
    </row>
    <row r="11" spans="1:8" ht="14.25" customHeight="1">
      <c r="A11" s="361" t="s">
        <v>111</v>
      </c>
      <c r="B11" s="361"/>
      <c r="C11" s="361"/>
      <c r="D11" s="361"/>
      <c r="E11" s="361"/>
      <c r="F11" s="361"/>
      <c r="G11" s="361"/>
      <c r="H11" s="361"/>
    </row>
    <row r="12" spans="1:8" ht="14.25" customHeight="1">
      <c r="A12" s="361" t="s">
        <v>137</v>
      </c>
      <c r="B12" s="361"/>
      <c r="C12" s="361"/>
      <c r="D12" s="361"/>
      <c r="E12" s="361"/>
      <c r="F12" s="361"/>
      <c r="G12" s="361"/>
      <c r="H12" s="361"/>
    </row>
    <row r="13" spans="1:8" ht="14.25" customHeight="1">
      <c r="A13" s="361" t="s">
        <v>299</v>
      </c>
      <c r="B13" s="361"/>
      <c r="C13" s="361"/>
      <c r="D13" s="361"/>
      <c r="E13" s="361"/>
      <c r="F13" s="361"/>
      <c r="G13" s="361"/>
      <c r="H13" s="361"/>
    </row>
    <row r="14" spans="1:8" s="129" customFormat="1" ht="14.25" customHeight="1">
      <c r="A14" s="130"/>
      <c r="B14" s="130"/>
      <c r="C14" s="130"/>
      <c r="D14" s="130"/>
      <c r="E14" s="130"/>
      <c r="F14" s="130"/>
      <c r="G14" s="130"/>
      <c r="H14" s="130"/>
    </row>
    <row r="15" spans="1:8" ht="15">
      <c r="A15" s="95"/>
      <c r="B15" s="95"/>
      <c r="C15" s="95"/>
      <c r="D15" s="95"/>
      <c r="E15" s="95"/>
      <c r="F15" s="95"/>
      <c r="G15" s="156"/>
      <c r="H15" s="156"/>
    </row>
    <row r="16" spans="1:10" ht="15">
      <c r="A16" s="311" t="s">
        <v>5</v>
      </c>
      <c r="B16" s="311"/>
      <c r="C16" s="311"/>
      <c r="D16" s="311"/>
      <c r="E16" s="311"/>
      <c r="F16" s="311"/>
      <c r="G16" s="311"/>
      <c r="H16" s="311"/>
      <c r="J16" s="131"/>
    </row>
    <row r="17" spans="1:8" ht="15" customHeight="1">
      <c r="A17" s="354" t="s">
        <v>232</v>
      </c>
      <c r="B17" s="354"/>
      <c r="C17" s="354"/>
      <c r="D17" s="354"/>
      <c r="E17" s="354"/>
      <c r="F17" s="354"/>
      <c r="G17" s="354"/>
      <c r="H17" s="354"/>
    </row>
    <row r="18" spans="1:8" ht="15">
      <c r="A18" s="155"/>
      <c r="B18" s="155"/>
      <c r="C18" s="155"/>
      <c r="D18" s="155"/>
      <c r="E18" s="155"/>
      <c r="F18" s="155"/>
      <c r="G18" s="155"/>
      <c r="H18" s="156"/>
    </row>
    <row r="19" spans="1:10" ht="15">
      <c r="A19" s="334" t="s">
        <v>0</v>
      </c>
      <c r="B19" s="335"/>
      <c r="C19" s="335"/>
      <c r="D19" s="335"/>
      <c r="E19" s="335"/>
      <c r="F19" s="335"/>
      <c r="G19" s="335"/>
      <c r="H19" s="335"/>
      <c r="J19" s="131"/>
    </row>
    <row r="20" spans="1:8" ht="14.25" customHeight="1">
      <c r="A20" s="336" t="s">
        <v>233</v>
      </c>
      <c r="B20" s="336"/>
      <c r="C20" s="336"/>
      <c r="D20" s="336"/>
      <c r="E20" s="336"/>
      <c r="F20" s="336"/>
      <c r="G20" s="336"/>
      <c r="H20" s="336"/>
    </row>
    <row r="21" spans="1:8" ht="14.25" customHeight="1">
      <c r="A21" s="336"/>
      <c r="B21" s="336"/>
      <c r="C21" s="336"/>
      <c r="D21" s="336"/>
      <c r="E21" s="336"/>
      <c r="F21" s="336"/>
      <c r="G21" s="336"/>
      <c r="H21" s="336"/>
    </row>
    <row r="22" spans="1:7" ht="14.25" customHeight="1" thickBot="1">
      <c r="A22" s="148"/>
      <c r="B22" s="148"/>
      <c r="C22" s="148"/>
      <c r="D22" s="148"/>
      <c r="E22" s="148"/>
      <c r="F22" s="148"/>
      <c r="G22" s="148"/>
    </row>
    <row r="23" spans="1:2" ht="15.75" thickBot="1">
      <c r="A23" s="320" t="s">
        <v>0</v>
      </c>
      <c r="B23" s="321"/>
    </row>
    <row r="24" spans="1:2" ht="15.75" thickBot="1">
      <c r="A24" s="274" t="s">
        <v>322</v>
      </c>
      <c r="B24" s="275"/>
    </row>
    <row r="25" ht="14.25"/>
    <row r="26" spans="1:10" ht="15">
      <c r="A26" s="334" t="s">
        <v>126</v>
      </c>
      <c r="B26" s="335"/>
      <c r="C26" s="335"/>
      <c r="D26" s="335"/>
      <c r="E26" s="335"/>
      <c r="F26" s="335"/>
      <c r="G26" s="335"/>
      <c r="H26" s="335"/>
      <c r="J26" s="131"/>
    </row>
    <row r="27" spans="1:8" ht="14.25" customHeight="1">
      <c r="A27" s="362" t="s">
        <v>237</v>
      </c>
      <c r="B27" s="362"/>
      <c r="C27" s="362"/>
      <c r="D27" s="362"/>
      <c r="E27" s="362"/>
      <c r="F27" s="362"/>
      <c r="G27" s="362"/>
      <c r="H27" s="362"/>
    </row>
    <row r="28" spans="1:6" ht="15" thickBot="1">
      <c r="A28" s="95"/>
      <c r="B28" s="95"/>
      <c r="C28" s="95"/>
      <c r="D28" s="95"/>
      <c r="E28" s="95"/>
      <c r="F28" s="95"/>
    </row>
    <row r="29" spans="1:4" ht="15.75" thickBot="1">
      <c r="A29" s="320" t="s">
        <v>126</v>
      </c>
      <c r="B29" s="347"/>
      <c r="C29" s="347"/>
      <c r="D29" s="321"/>
    </row>
    <row r="30" spans="1:4" ht="15.75" thickBot="1">
      <c r="A30" s="237" t="s">
        <v>3</v>
      </c>
      <c r="B30" s="238" t="s">
        <v>1</v>
      </c>
      <c r="C30" s="238" t="s">
        <v>2</v>
      </c>
      <c r="D30" s="239" t="s">
        <v>127</v>
      </c>
    </row>
    <row r="31" spans="1:8" ht="15.75" thickBot="1">
      <c r="A31" s="243" t="str">
        <f>A24</f>
        <v>Profissional da Engenharia</v>
      </c>
      <c r="B31" s="248">
        <f>B24</f>
        <v>0</v>
      </c>
      <c r="C31" s="276"/>
      <c r="D31" s="277">
        <f>B31*C31</f>
        <v>0</v>
      </c>
      <c r="E31" s="156"/>
      <c r="G31" s="156"/>
      <c r="H31" s="156"/>
    </row>
    <row r="32" ht="14.25"/>
    <row r="33" spans="1:10" ht="15">
      <c r="A33" s="334" t="s">
        <v>128</v>
      </c>
      <c r="B33" s="335"/>
      <c r="C33" s="335"/>
      <c r="D33" s="335"/>
      <c r="E33" s="335"/>
      <c r="F33" s="335"/>
      <c r="G33" s="335"/>
      <c r="H33" s="335"/>
      <c r="J33" s="131"/>
    </row>
    <row r="34" spans="1:8" ht="14.25" customHeight="1">
      <c r="A34" s="336" t="s">
        <v>234</v>
      </c>
      <c r="B34" s="336"/>
      <c r="C34" s="336"/>
      <c r="D34" s="336"/>
      <c r="E34" s="336"/>
      <c r="F34" s="336"/>
      <c r="G34" s="336"/>
      <c r="H34" s="336"/>
    </row>
    <row r="35" spans="1:8" ht="14.25">
      <c r="A35" s="336"/>
      <c r="B35" s="336"/>
      <c r="C35" s="336"/>
      <c r="D35" s="336"/>
      <c r="E35" s="336"/>
      <c r="F35" s="336"/>
      <c r="G35" s="336"/>
      <c r="H35" s="336"/>
    </row>
    <row r="36" spans="1:8" ht="14.25">
      <c r="A36" s="336"/>
      <c r="B36" s="336"/>
      <c r="C36" s="336"/>
      <c r="D36" s="336"/>
      <c r="E36" s="336"/>
      <c r="F36" s="336"/>
      <c r="G36" s="336"/>
      <c r="H36" s="336"/>
    </row>
    <row r="37" spans="1:8" ht="14.25" customHeight="1">
      <c r="A37" s="336" t="s">
        <v>235</v>
      </c>
      <c r="B37" s="336"/>
      <c r="C37" s="336"/>
      <c r="D37" s="336"/>
      <c r="E37" s="336"/>
      <c r="F37" s="336"/>
      <c r="G37" s="336"/>
      <c r="H37" s="336"/>
    </row>
    <row r="38" spans="1:8" ht="14.25">
      <c r="A38" s="336"/>
      <c r="B38" s="336"/>
      <c r="C38" s="336"/>
      <c r="D38" s="336"/>
      <c r="E38" s="336"/>
      <c r="F38" s="336"/>
      <c r="G38" s="336"/>
      <c r="H38" s="336"/>
    </row>
    <row r="39" spans="1:8" ht="14.25" customHeight="1">
      <c r="A39" s="336" t="s">
        <v>236</v>
      </c>
      <c r="B39" s="336"/>
      <c r="C39" s="336"/>
      <c r="D39" s="336"/>
      <c r="E39" s="336"/>
      <c r="F39" s="336"/>
      <c r="G39" s="336"/>
      <c r="H39" s="336"/>
    </row>
    <row r="40" spans="1:8" ht="14.25">
      <c r="A40" s="336"/>
      <c r="B40" s="336"/>
      <c r="C40" s="336"/>
      <c r="D40" s="336"/>
      <c r="E40" s="336"/>
      <c r="F40" s="336"/>
      <c r="G40" s="336"/>
      <c r="H40" s="336"/>
    </row>
    <row r="41" spans="1:6" ht="15.75" thickBot="1">
      <c r="A41" s="156"/>
      <c r="B41" s="156"/>
      <c r="C41" s="156"/>
      <c r="D41" s="156"/>
      <c r="F41" s="156"/>
    </row>
    <row r="42" spans="1:4" ht="15.75" thickBot="1">
      <c r="A42" s="349" t="s">
        <v>327</v>
      </c>
      <c r="B42" s="350"/>
      <c r="C42" s="350"/>
      <c r="D42" s="351"/>
    </row>
    <row r="43" spans="1:4" ht="15.75" thickBot="1">
      <c r="A43" s="237" t="s">
        <v>3</v>
      </c>
      <c r="B43" s="238" t="s">
        <v>1</v>
      </c>
      <c r="C43" s="238" t="s">
        <v>2</v>
      </c>
      <c r="D43" s="239" t="s">
        <v>4</v>
      </c>
    </row>
    <row r="44" spans="1:4" ht="15.75" thickBot="1">
      <c r="A44" s="243" t="str">
        <f>A24&amp;" (44h semanais)"</f>
        <v>Profissional da Engenharia (44h semanais)</v>
      </c>
      <c r="B44" s="244"/>
      <c r="C44" s="245"/>
      <c r="D44" s="246">
        <f>B44*C44</f>
        <v>0</v>
      </c>
    </row>
    <row r="45" ht="14.25"/>
    <row r="46" ht="14.25"/>
    <row r="47" spans="1:10" ht="15">
      <c r="A47" s="355" t="s">
        <v>297</v>
      </c>
      <c r="B47" s="356"/>
      <c r="C47" s="356"/>
      <c r="D47" s="356"/>
      <c r="E47" s="356"/>
      <c r="F47" s="356"/>
      <c r="G47" s="356"/>
      <c r="H47" s="356"/>
      <c r="J47" s="131"/>
    </row>
    <row r="48" spans="1:8" ht="14.25" customHeight="1">
      <c r="A48" s="357" t="s">
        <v>218</v>
      </c>
      <c r="B48" s="357"/>
      <c r="C48" s="357"/>
      <c r="D48" s="357"/>
      <c r="E48" s="357"/>
      <c r="F48" s="357"/>
      <c r="G48" s="357"/>
      <c r="H48" s="357"/>
    </row>
    <row r="49" ht="15" thickBot="1"/>
    <row r="50" spans="1:4" ht="15.75" thickBot="1">
      <c r="A50" s="317" t="str">
        <f>A47</f>
        <v>ADICIONAL XXX</v>
      </c>
      <c r="B50" s="318"/>
      <c r="C50" s="318"/>
      <c r="D50" s="319"/>
    </row>
    <row r="51" spans="1:4" ht="15">
      <c r="A51" s="237" t="s">
        <v>3</v>
      </c>
      <c r="B51" s="238" t="s">
        <v>1</v>
      </c>
      <c r="C51" s="238" t="s">
        <v>2</v>
      </c>
      <c r="D51" s="239" t="s">
        <v>4</v>
      </c>
    </row>
    <row r="52" spans="1:4" ht="15.75" thickBot="1">
      <c r="A52" s="11" t="str">
        <f>A24&amp;" (44h semanais)"</f>
        <v>Profissional da Engenharia (44h semanais)</v>
      </c>
      <c r="B52" s="207"/>
      <c r="C52" s="86"/>
      <c r="D52" s="12">
        <f>B52*C52</f>
        <v>0</v>
      </c>
    </row>
    <row r="53" spans="1:8" ht="15">
      <c r="A53" s="60"/>
      <c r="B53" s="60"/>
      <c r="C53" s="60"/>
      <c r="D53" s="60"/>
      <c r="H53" s="156"/>
    </row>
    <row r="54" ht="14.25"/>
    <row r="55" spans="1:10" ht="15">
      <c r="A55" s="311" t="s">
        <v>5</v>
      </c>
      <c r="B55" s="311"/>
      <c r="C55" s="311"/>
      <c r="D55" s="311"/>
      <c r="E55" s="311"/>
      <c r="F55" s="311"/>
      <c r="G55" s="311"/>
      <c r="H55" s="311"/>
      <c r="J55" s="131"/>
    </row>
    <row r="56" spans="1:8" ht="14.25">
      <c r="A56" s="358" t="s">
        <v>238</v>
      </c>
      <c r="B56" s="358"/>
      <c r="C56" s="358"/>
      <c r="D56" s="358"/>
      <c r="E56" s="358"/>
      <c r="F56" s="358"/>
      <c r="G56" s="358"/>
      <c r="H56" s="358"/>
    </row>
    <row r="57" ht="15" thickBot="1"/>
    <row r="58" spans="1:6" ht="15.75" thickBot="1">
      <c r="A58" s="320" t="s">
        <v>5</v>
      </c>
      <c r="B58" s="347"/>
      <c r="C58" s="347"/>
      <c r="D58" s="347"/>
      <c r="E58" s="347"/>
      <c r="F58" s="321"/>
    </row>
    <row r="59" spans="1:6" ht="45.75" thickBot="1">
      <c r="A59" s="230" t="s">
        <v>3</v>
      </c>
      <c r="B59" s="231" t="s">
        <v>7</v>
      </c>
      <c r="C59" s="235" t="s">
        <v>129</v>
      </c>
      <c r="D59" s="235" t="s">
        <v>132</v>
      </c>
      <c r="E59" s="231" t="str">
        <f>A50</f>
        <v>ADICIONAL XXX</v>
      </c>
      <c r="F59" s="232" t="s">
        <v>8</v>
      </c>
    </row>
    <row r="60" spans="1:6" ht="15.75" thickBot="1">
      <c r="A60" s="11" t="str">
        <f>A24&amp;" (44h semanais)"</f>
        <v>Profissional da Engenharia (44h semanais)</v>
      </c>
      <c r="B60" s="14">
        <f>B24</f>
        <v>0</v>
      </c>
      <c r="C60" s="14">
        <f>D31</f>
        <v>0</v>
      </c>
      <c r="D60" s="14">
        <f>D44</f>
        <v>0</v>
      </c>
      <c r="E60" s="18">
        <f>D52</f>
        <v>0</v>
      </c>
      <c r="F60" s="12">
        <f>SUM(B60:E60)</f>
        <v>0</v>
      </c>
    </row>
    <row r="61" spans="1:8" ht="15">
      <c r="A61" s="60"/>
      <c r="B61" s="80"/>
      <c r="C61" s="80"/>
      <c r="D61" s="80"/>
      <c r="E61" s="60"/>
      <c r="F61" s="87"/>
      <c r="G61" s="85"/>
      <c r="H61" s="156"/>
    </row>
    <row r="62" ht="14.25"/>
    <row r="63" spans="1:10" ht="15">
      <c r="A63" s="311" t="s">
        <v>122</v>
      </c>
      <c r="B63" s="311"/>
      <c r="C63" s="311"/>
      <c r="D63" s="311"/>
      <c r="E63" s="311"/>
      <c r="F63" s="311"/>
      <c r="G63" s="311"/>
      <c r="H63" s="311"/>
      <c r="J63" s="131"/>
    </row>
    <row r="64" ht="14.25"/>
    <row r="65" spans="1:10" ht="15">
      <c r="A65" s="334" t="s">
        <v>125</v>
      </c>
      <c r="B65" s="335"/>
      <c r="C65" s="335"/>
      <c r="D65" s="335"/>
      <c r="E65" s="335"/>
      <c r="F65" s="335"/>
      <c r="G65" s="335"/>
      <c r="H65" s="335"/>
      <c r="J65" s="131"/>
    </row>
    <row r="66" ht="15" thickBot="1"/>
    <row r="67" spans="1:5" ht="15.75" thickBot="1">
      <c r="A67" s="342" t="s">
        <v>130</v>
      </c>
      <c r="B67" s="318"/>
      <c r="C67" s="318"/>
      <c r="D67" s="319"/>
      <c r="E67" s="149"/>
    </row>
    <row r="68" spans="1:4" ht="30.75" thickBot="1">
      <c r="A68" s="19" t="s">
        <v>3</v>
      </c>
      <c r="B68" s="20" t="s">
        <v>1</v>
      </c>
      <c r="C68" s="21" t="s">
        <v>124</v>
      </c>
      <c r="D68" s="22" t="s">
        <v>4</v>
      </c>
    </row>
    <row r="69" spans="1:4" ht="15.75" thickBot="1">
      <c r="A69" s="243" t="str">
        <f>$A$24&amp;" (44h semanais)"</f>
        <v>Profissional da Engenharia (44h semanais)</v>
      </c>
      <c r="B69" s="248">
        <f>F60</f>
        <v>0</v>
      </c>
      <c r="C69" s="252">
        <f>1/12</f>
        <v>0.08333333333333333</v>
      </c>
      <c r="D69" s="246">
        <f>B69*C69</f>
        <v>0</v>
      </c>
    </row>
    <row r="70" ht="15" thickBot="1"/>
    <row r="71" spans="1:4" ht="15.75" thickBot="1">
      <c r="A71" s="342" t="s">
        <v>131</v>
      </c>
      <c r="B71" s="318"/>
      <c r="C71" s="318"/>
      <c r="D71" s="319"/>
    </row>
    <row r="72" spans="1:4" ht="30.75" thickBot="1">
      <c r="A72" s="19" t="s">
        <v>3</v>
      </c>
      <c r="B72" s="20" t="s">
        <v>1</v>
      </c>
      <c r="C72" s="21" t="s">
        <v>124</v>
      </c>
      <c r="D72" s="22" t="s">
        <v>4</v>
      </c>
    </row>
    <row r="73" spans="1:4" ht="15.75" thickBot="1">
      <c r="A73" s="243" t="str">
        <f>$A$24&amp;" (44h semanais)"</f>
        <v>Profissional da Engenharia (44h semanais)</v>
      </c>
      <c r="B73" s="248">
        <f>F60</f>
        <v>0</v>
      </c>
      <c r="C73" s="252">
        <f>1/12</f>
        <v>0.08333333333333333</v>
      </c>
      <c r="D73" s="246">
        <f>B73*C73</f>
        <v>0</v>
      </c>
    </row>
    <row r="74" ht="15" thickBot="1"/>
    <row r="75" spans="1:5" ht="15.75" thickBot="1">
      <c r="A75" s="337" t="s">
        <v>9</v>
      </c>
      <c r="B75" s="338"/>
      <c r="C75" s="338"/>
      <c r="D75" s="338"/>
      <c r="E75" s="339"/>
    </row>
    <row r="76" spans="1:5" ht="30.75" thickBot="1">
      <c r="A76" s="19" t="s">
        <v>3</v>
      </c>
      <c r="B76" s="20" t="s">
        <v>1</v>
      </c>
      <c r="C76" s="21" t="s">
        <v>10</v>
      </c>
      <c r="D76" s="21" t="s">
        <v>124</v>
      </c>
      <c r="E76" s="22" t="s">
        <v>4</v>
      </c>
    </row>
    <row r="77" spans="1:5" ht="15.75" thickBot="1">
      <c r="A77" s="243" t="str">
        <f>$A$24&amp;" (44h semanais)"</f>
        <v>Profissional da Engenharia (44h semanais)</v>
      </c>
      <c r="B77" s="248">
        <f>F60</f>
        <v>0</v>
      </c>
      <c r="C77" s="269">
        <f>1/3</f>
        <v>0.3333333333333333</v>
      </c>
      <c r="D77" s="252">
        <f>1/12</f>
        <v>0.08333333333333333</v>
      </c>
      <c r="E77" s="246">
        <f>B77*C77*D77</f>
        <v>0</v>
      </c>
    </row>
    <row r="78" ht="15" thickBot="1"/>
    <row r="79" spans="1:5" ht="15.75" thickBot="1">
      <c r="A79" s="320" t="s">
        <v>125</v>
      </c>
      <c r="B79" s="347"/>
      <c r="C79" s="347"/>
      <c r="D79" s="347"/>
      <c r="E79" s="321"/>
    </row>
    <row r="80" spans="1:5" ht="15.75" thickBot="1">
      <c r="A80" s="19" t="s">
        <v>3</v>
      </c>
      <c r="B80" s="20" t="s">
        <v>121</v>
      </c>
      <c r="C80" s="20" t="s">
        <v>120</v>
      </c>
      <c r="D80" s="20" t="s">
        <v>11</v>
      </c>
      <c r="E80" s="22" t="s">
        <v>8</v>
      </c>
    </row>
    <row r="81" spans="1:5" ht="15.75" thickBot="1">
      <c r="A81" s="243" t="str">
        <f>$A$24&amp;" (44h semanais)"</f>
        <v>Profissional da Engenharia (44h semanais)</v>
      </c>
      <c r="B81" s="248">
        <f>D69</f>
        <v>0</v>
      </c>
      <c r="C81" s="248">
        <f>D73</f>
        <v>0</v>
      </c>
      <c r="D81" s="248">
        <f>E77</f>
        <v>0</v>
      </c>
      <c r="E81" s="246">
        <f>SUM(B81:D81)</f>
        <v>0</v>
      </c>
    </row>
    <row r="82" spans="1:8" ht="15">
      <c r="A82" s="60"/>
      <c r="B82" s="80"/>
      <c r="C82" s="80"/>
      <c r="D82" s="80"/>
      <c r="E82" s="85"/>
      <c r="H82" s="156"/>
    </row>
    <row r="83" ht="14.25"/>
    <row r="84" spans="1:10" ht="15">
      <c r="A84" s="334" t="s">
        <v>13</v>
      </c>
      <c r="B84" s="335"/>
      <c r="C84" s="335"/>
      <c r="D84" s="335"/>
      <c r="E84" s="335"/>
      <c r="F84" s="335"/>
      <c r="G84" s="335"/>
      <c r="H84" s="335"/>
      <c r="J84" s="131"/>
    </row>
    <row r="85" spans="1:8" ht="14.25" customHeight="1">
      <c r="A85" s="336" t="s">
        <v>219</v>
      </c>
      <c r="B85" s="336"/>
      <c r="C85" s="336"/>
      <c r="D85" s="336"/>
      <c r="E85" s="336"/>
      <c r="F85" s="336"/>
      <c r="G85" s="336"/>
      <c r="H85" s="336"/>
    </row>
    <row r="86" spans="1:8" ht="14.25" customHeight="1">
      <c r="A86" s="336"/>
      <c r="B86" s="336"/>
      <c r="C86" s="336"/>
      <c r="D86" s="336"/>
      <c r="E86" s="336"/>
      <c r="F86" s="336"/>
      <c r="G86" s="336"/>
      <c r="H86" s="336"/>
    </row>
    <row r="87" ht="15" thickBot="1"/>
    <row r="88" spans="1:2" ht="15.75" thickBot="1">
      <c r="A88" s="317" t="s">
        <v>14</v>
      </c>
      <c r="B88" s="319"/>
    </row>
    <row r="89" spans="1:2" ht="15.75" thickBot="1">
      <c r="A89" s="19" t="s">
        <v>15</v>
      </c>
      <c r="B89" s="22" t="s">
        <v>2</v>
      </c>
    </row>
    <row r="90" spans="1:2" ht="14.25">
      <c r="A90" s="13" t="s">
        <v>16</v>
      </c>
      <c r="B90" s="247">
        <v>0.2</v>
      </c>
    </row>
    <row r="91" spans="1:2" ht="14.25">
      <c r="A91" s="15" t="s">
        <v>17</v>
      </c>
      <c r="B91" s="88">
        <v>0.025</v>
      </c>
    </row>
    <row r="92" spans="1:2" ht="14.25">
      <c r="A92" s="15" t="s">
        <v>18</v>
      </c>
      <c r="B92" s="88">
        <v>0.03</v>
      </c>
    </row>
    <row r="93" spans="1:2" ht="14.25">
      <c r="A93" s="15" t="s">
        <v>328</v>
      </c>
      <c r="B93" s="88">
        <v>0.01</v>
      </c>
    </row>
    <row r="94" spans="1:2" ht="14.25">
      <c r="A94" s="15" t="s">
        <v>329</v>
      </c>
      <c r="B94" s="88">
        <v>0.015</v>
      </c>
    </row>
    <row r="95" spans="1:2" ht="14.25">
      <c r="A95" s="15" t="s">
        <v>19</v>
      </c>
      <c r="B95" s="88">
        <v>0.006</v>
      </c>
    </row>
    <row r="96" spans="1:2" ht="14.25">
      <c r="A96" s="15" t="s">
        <v>20</v>
      </c>
      <c r="B96" s="88">
        <v>0.002</v>
      </c>
    </row>
    <row r="97" spans="1:2" ht="15" thickBot="1">
      <c r="A97" s="11" t="s">
        <v>21</v>
      </c>
      <c r="B97" s="23">
        <v>0.08</v>
      </c>
    </row>
    <row r="98" spans="1:2" ht="15.75" thickBot="1">
      <c r="A98" s="24" t="s">
        <v>22</v>
      </c>
      <c r="B98" s="25">
        <f>SUM(B90:B97)</f>
        <v>0.36800000000000005</v>
      </c>
    </row>
    <row r="99" ht="15" thickBot="1"/>
    <row r="100" spans="1:4" ht="15.75" thickBot="1">
      <c r="A100" s="317" t="s">
        <v>23</v>
      </c>
      <c r="B100" s="318"/>
      <c r="C100" s="318"/>
      <c r="D100" s="319"/>
    </row>
    <row r="101" spans="1:4" ht="15.75" thickBot="1">
      <c r="A101" s="19" t="s">
        <v>3</v>
      </c>
      <c r="B101" s="20" t="s">
        <v>1</v>
      </c>
      <c r="C101" s="20" t="s">
        <v>2</v>
      </c>
      <c r="D101" s="22" t="s">
        <v>4</v>
      </c>
    </row>
    <row r="102" spans="1:4" ht="15.75" thickBot="1">
      <c r="A102" s="243" t="str">
        <f>$A$24&amp;" (44h semanais)"</f>
        <v>Profissional da Engenharia (44h semanais)</v>
      </c>
      <c r="B102" s="248">
        <f>F60+E81</f>
        <v>0</v>
      </c>
      <c r="C102" s="268">
        <f>SUM($B$90:$B$96)</f>
        <v>0.28800000000000003</v>
      </c>
      <c r="D102" s="246">
        <f>B102*C102</f>
        <v>0</v>
      </c>
    </row>
    <row r="103" ht="15" thickBot="1"/>
    <row r="104" spans="1:4" ht="15.75" thickBot="1">
      <c r="A104" s="317" t="s">
        <v>24</v>
      </c>
      <c r="B104" s="318"/>
      <c r="C104" s="318"/>
      <c r="D104" s="319"/>
    </row>
    <row r="105" spans="1:4" ht="15.75" thickBot="1">
      <c r="A105" s="19" t="s">
        <v>3</v>
      </c>
      <c r="B105" s="20" t="s">
        <v>1</v>
      </c>
      <c r="C105" s="20" t="s">
        <v>2</v>
      </c>
      <c r="D105" s="22" t="s">
        <v>4</v>
      </c>
    </row>
    <row r="106" spans="1:4" ht="15.75" thickBot="1">
      <c r="A106" s="243" t="str">
        <f>$A$24&amp;" (44h semanais)"</f>
        <v>Profissional da Engenharia (44h semanais)</v>
      </c>
      <c r="B106" s="248">
        <f>F60+E81</f>
        <v>0</v>
      </c>
      <c r="C106" s="252">
        <f>$B$97</f>
        <v>0.08</v>
      </c>
      <c r="D106" s="246">
        <f>B106*C106</f>
        <v>0</v>
      </c>
    </row>
    <row r="107" ht="15" thickBot="1"/>
    <row r="108" spans="1:4" ht="15.75" thickBot="1">
      <c r="A108" s="317" t="s">
        <v>13</v>
      </c>
      <c r="B108" s="318"/>
      <c r="C108" s="318"/>
      <c r="D108" s="319"/>
    </row>
    <row r="109" spans="1:4" ht="15.75" thickBot="1">
      <c r="A109" s="19" t="s">
        <v>3</v>
      </c>
      <c r="B109" s="20" t="s">
        <v>25</v>
      </c>
      <c r="C109" s="20" t="s">
        <v>21</v>
      </c>
      <c r="D109" s="22" t="s">
        <v>8</v>
      </c>
    </row>
    <row r="110" spans="1:4" ht="15.75" thickBot="1">
      <c r="A110" s="243" t="str">
        <f>$A$24&amp;" (44h semanais)"</f>
        <v>Profissional da Engenharia (44h semanais)</v>
      </c>
      <c r="B110" s="248">
        <f>D102</f>
        <v>0</v>
      </c>
      <c r="C110" s="248">
        <f>D106</f>
        <v>0</v>
      </c>
      <c r="D110" s="246">
        <f>B110+C110</f>
        <v>0</v>
      </c>
    </row>
    <row r="111" ht="14.25"/>
    <row r="112" spans="1:10" ht="15">
      <c r="A112" s="334" t="s">
        <v>26</v>
      </c>
      <c r="B112" s="335"/>
      <c r="C112" s="335"/>
      <c r="D112" s="335"/>
      <c r="E112" s="335"/>
      <c r="F112" s="335"/>
      <c r="G112" s="335"/>
      <c r="H112" s="335"/>
      <c r="J112" s="131"/>
    </row>
    <row r="113" spans="1:8" ht="14.25" customHeight="1">
      <c r="A113" s="336" t="s">
        <v>220</v>
      </c>
      <c r="B113" s="336"/>
      <c r="C113" s="336"/>
      <c r="D113" s="336"/>
      <c r="E113" s="336"/>
      <c r="F113" s="336"/>
      <c r="G113" s="336"/>
      <c r="H113" s="336"/>
    </row>
    <row r="114" spans="1:8" ht="14.25">
      <c r="A114" s="336"/>
      <c r="B114" s="336"/>
      <c r="C114" s="336"/>
      <c r="D114" s="336"/>
      <c r="E114" s="336"/>
      <c r="F114" s="336"/>
      <c r="G114" s="336"/>
      <c r="H114" s="336"/>
    </row>
    <row r="115" ht="14.25"/>
    <row r="116" spans="1:7" ht="15">
      <c r="A116" s="353" t="s">
        <v>27</v>
      </c>
      <c r="B116" s="353"/>
      <c r="C116" s="353"/>
      <c r="D116" s="353"/>
      <c r="E116" s="353"/>
      <c r="F116" s="353"/>
      <c r="G116" s="156"/>
    </row>
    <row r="117" ht="15" thickBot="1"/>
    <row r="118" spans="1:5" ht="15.75" thickBot="1">
      <c r="A118" s="320" t="s">
        <v>32</v>
      </c>
      <c r="B118" s="347"/>
      <c r="C118" s="347"/>
      <c r="D118" s="347"/>
      <c r="E118" s="321"/>
    </row>
    <row r="119" spans="1:5" ht="45">
      <c r="A119" s="19" t="s">
        <v>3</v>
      </c>
      <c r="B119" s="20" t="s">
        <v>28</v>
      </c>
      <c r="C119" s="20" t="s">
        <v>29</v>
      </c>
      <c r="D119" s="21" t="s">
        <v>31</v>
      </c>
      <c r="E119" s="22" t="s">
        <v>30</v>
      </c>
    </row>
    <row r="120" spans="1:5" ht="15.75" thickBot="1">
      <c r="A120" s="11" t="str">
        <f>$A$24&amp;" (44h semanais)"</f>
        <v>Profissional da Engenharia (44h semanais)</v>
      </c>
      <c r="B120" s="81"/>
      <c r="C120" s="278"/>
      <c r="D120" s="278">
        <v>0</v>
      </c>
      <c r="E120" s="12">
        <f>B120*C120*D120</f>
        <v>0</v>
      </c>
    </row>
    <row r="121" ht="15" thickBot="1"/>
    <row r="122" spans="1:5" ht="15.75" thickBot="1">
      <c r="A122" s="320" t="s">
        <v>36</v>
      </c>
      <c r="B122" s="347"/>
      <c r="C122" s="347"/>
      <c r="D122" s="347"/>
      <c r="E122" s="321"/>
    </row>
    <row r="123" spans="1:5" ht="15.75" thickBot="1">
      <c r="A123" s="19" t="s">
        <v>3</v>
      </c>
      <c r="B123" s="20" t="s">
        <v>1</v>
      </c>
      <c r="C123" s="20" t="s">
        <v>33</v>
      </c>
      <c r="D123" s="20" t="s">
        <v>2</v>
      </c>
      <c r="E123" s="22" t="s">
        <v>34</v>
      </c>
    </row>
    <row r="124" spans="1:5" ht="15.75" thickBot="1">
      <c r="A124" s="11" t="str">
        <f>$A$24&amp;" (44h semanais)"</f>
        <v>Profissional da Engenharia (44h semanais)</v>
      </c>
      <c r="B124" s="244">
        <v>0</v>
      </c>
      <c r="C124" s="16">
        <v>1</v>
      </c>
      <c r="D124" s="16">
        <v>0.06</v>
      </c>
      <c r="E124" s="12">
        <f>B124*C124*D124</f>
        <v>0</v>
      </c>
    </row>
    <row r="125" ht="15" thickBot="1"/>
    <row r="126" spans="1:4" ht="15.75" thickBot="1">
      <c r="A126" s="317" t="s">
        <v>38</v>
      </c>
      <c r="B126" s="318"/>
      <c r="C126" s="318"/>
      <c r="D126" s="319"/>
    </row>
    <row r="127" spans="1:4" ht="15">
      <c r="A127" s="19" t="s">
        <v>3</v>
      </c>
      <c r="B127" s="20" t="s">
        <v>30</v>
      </c>
      <c r="C127" s="20" t="s">
        <v>35</v>
      </c>
      <c r="D127" s="22" t="s">
        <v>37</v>
      </c>
    </row>
    <row r="128" spans="1:4" ht="15.75" thickBot="1">
      <c r="A128" s="11" t="str">
        <f>$A$24&amp;" (44h semanais)"</f>
        <v>Profissional da Engenharia (44h semanais)</v>
      </c>
      <c r="B128" s="14">
        <f>E120</f>
        <v>0</v>
      </c>
      <c r="C128" s="14">
        <f>E124</f>
        <v>0</v>
      </c>
      <c r="D128" s="12">
        <f>B128-C128</f>
        <v>0</v>
      </c>
    </row>
    <row r="129" ht="14.25"/>
    <row r="130" spans="1:7" ht="15">
      <c r="A130" s="353" t="s">
        <v>39</v>
      </c>
      <c r="B130" s="353"/>
      <c r="C130" s="353"/>
      <c r="D130" s="353"/>
      <c r="E130" s="353"/>
      <c r="F130" s="353"/>
      <c r="G130" s="156"/>
    </row>
    <row r="131" ht="15" thickBot="1"/>
    <row r="132" spans="1:4" ht="15.75" thickBot="1">
      <c r="A132" s="317" t="s">
        <v>39</v>
      </c>
      <c r="B132" s="318"/>
      <c r="C132" s="318"/>
      <c r="D132" s="319"/>
    </row>
    <row r="133" spans="1:4" ht="45.75" thickBot="1">
      <c r="A133" s="237" t="s">
        <v>3</v>
      </c>
      <c r="B133" s="238" t="s">
        <v>40</v>
      </c>
      <c r="C133" s="17" t="s">
        <v>31</v>
      </c>
      <c r="D133" s="239" t="s">
        <v>4</v>
      </c>
    </row>
    <row r="134" spans="1:4" ht="15.75" thickBot="1">
      <c r="A134" s="243" t="str">
        <f>$A$24&amp;" (44h semanais)"</f>
        <v>Profissional da Engenharia (44h semanais)</v>
      </c>
      <c r="B134" s="248">
        <v>0</v>
      </c>
      <c r="C134" s="267">
        <v>0</v>
      </c>
      <c r="D134" s="246">
        <f>B134*C134</f>
        <v>0</v>
      </c>
    </row>
    <row r="135" ht="15" thickBot="1"/>
    <row r="136" spans="1:4" ht="15.75" thickBot="1">
      <c r="A136" s="317" t="s">
        <v>41</v>
      </c>
      <c r="B136" s="318"/>
      <c r="C136" s="318"/>
      <c r="D136" s="319"/>
    </row>
    <row r="137" spans="1:4" ht="15.75" thickBot="1">
      <c r="A137" s="19" t="s">
        <v>3</v>
      </c>
      <c r="B137" s="20" t="s">
        <v>1</v>
      </c>
      <c r="C137" s="20" t="s">
        <v>2</v>
      </c>
      <c r="D137" s="22" t="s">
        <v>34</v>
      </c>
    </row>
    <row r="138" spans="1:4" ht="15.75" thickBot="1">
      <c r="A138" s="11" t="str">
        <f>$A$24&amp;" (44h semanais)"</f>
        <v>Profissional da Engenharia (44h semanais)</v>
      </c>
      <c r="B138" s="248">
        <f>D134</f>
        <v>0</v>
      </c>
      <c r="C138" s="82">
        <v>0.2</v>
      </c>
      <c r="D138" s="12">
        <f>B138*C138</f>
        <v>0</v>
      </c>
    </row>
    <row r="139" ht="15" thickBot="1"/>
    <row r="140" spans="1:4" ht="15.75" thickBot="1">
      <c r="A140" s="317" t="s">
        <v>42</v>
      </c>
      <c r="B140" s="318"/>
      <c r="C140" s="318"/>
      <c r="D140" s="319"/>
    </row>
    <row r="141" spans="1:4" ht="15.75" thickBot="1">
      <c r="A141" s="19" t="s">
        <v>3</v>
      </c>
      <c r="B141" s="20" t="s">
        <v>30</v>
      </c>
      <c r="C141" s="20" t="s">
        <v>34</v>
      </c>
      <c r="D141" s="22" t="s">
        <v>37</v>
      </c>
    </row>
    <row r="142" spans="1:4" ht="15.75" thickBot="1">
      <c r="A142" s="243" t="str">
        <f>$A$24&amp;" (44h semanais)"</f>
        <v>Profissional da Engenharia (44h semanais)</v>
      </c>
      <c r="B142" s="248">
        <f>D134</f>
        <v>0</v>
      </c>
      <c r="C142" s="248">
        <f>D138</f>
        <v>0</v>
      </c>
      <c r="D142" s="246">
        <f>B142-C142</f>
        <v>0</v>
      </c>
    </row>
    <row r="143" ht="14.25"/>
    <row r="144" spans="1:8" ht="14.25" customHeight="1">
      <c r="A144" s="353" t="s">
        <v>239</v>
      </c>
      <c r="B144" s="353"/>
      <c r="C144" s="353"/>
      <c r="D144" s="353"/>
      <c r="E144" s="353"/>
      <c r="F144" s="353"/>
      <c r="G144" s="89"/>
      <c r="H144" s="89"/>
    </row>
    <row r="145" spans="1:8" ht="14.25" customHeight="1">
      <c r="A145" s="354" t="s">
        <v>240</v>
      </c>
      <c r="B145" s="354"/>
      <c r="C145" s="354"/>
      <c r="D145" s="354"/>
      <c r="E145" s="354"/>
      <c r="F145" s="354"/>
      <c r="G145" s="354"/>
      <c r="H145" s="354"/>
    </row>
    <row r="146" ht="15" thickBot="1"/>
    <row r="147" spans="1:4" ht="15.75" thickBot="1">
      <c r="A147" s="349" t="s">
        <v>310</v>
      </c>
      <c r="B147" s="350"/>
      <c r="C147" s="350"/>
      <c r="D147" s="351"/>
    </row>
    <row r="148" spans="1:4" ht="15.75" thickBot="1">
      <c r="A148" s="19" t="s">
        <v>3</v>
      </c>
      <c r="B148" s="90" t="s">
        <v>241</v>
      </c>
      <c r="C148" s="90" t="s">
        <v>34</v>
      </c>
      <c r="D148" s="91" t="s">
        <v>37</v>
      </c>
    </row>
    <row r="149" spans="1:4" ht="15.75" thickBot="1">
      <c r="A149" s="11" t="str">
        <f>$A$24&amp;" (44h semanais)"</f>
        <v>Profissional da Engenharia (44h semanais)</v>
      </c>
      <c r="B149" s="266"/>
      <c r="C149" s="266"/>
      <c r="D149" s="246">
        <f>B149-C149</f>
        <v>0</v>
      </c>
    </row>
    <row r="150" ht="14.25"/>
    <row r="151" spans="1:8" ht="14.25" customHeight="1">
      <c r="A151" s="352" t="s">
        <v>242</v>
      </c>
      <c r="B151" s="353"/>
      <c r="C151" s="353"/>
      <c r="D151" s="353"/>
      <c r="E151" s="353"/>
      <c r="F151" s="353"/>
      <c r="G151" s="89"/>
      <c r="H151" s="89"/>
    </row>
    <row r="152" spans="1:8" ht="14.25" customHeight="1">
      <c r="A152" s="354" t="s">
        <v>240</v>
      </c>
      <c r="B152" s="354"/>
      <c r="C152" s="354"/>
      <c r="D152" s="354"/>
      <c r="E152" s="354"/>
      <c r="F152" s="354"/>
      <c r="G152" s="354"/>
      <c r="H152" s="354"/>
    </row>
    <row r="153" ht="15" thickBot="1"/>
    <row r="154" spans="1:4" ht="15.75" thickBot="1">
      <c r="A154" s="349" t="s">
        <v>311</v>
      </c>
      <c r="B154" s="350"/>
      <c r="C154" s="350"/>
      <c r="D154" s="351"/>
    </row>
    <row r="155" spans="1:4" ht="15.75" thickBot="1">
      <c r="A155" s="19" t="s">
        <v>3</v>
      </c>
      <c r="B155" s="90" t="s">
        <v>241</v>
      </c>
      <c r="C155" s="90" t="s">
        <v>243</v>
      </c>
      <c r="D155" s="91" t="s">
        <v>37</v>
      </c>
    </row>
    <row r="156" spans="1:4" ht="15.75" thickBot="1">
      <c r="A156" s="243" t="str">
        <f>$A$24&amp;" (44h semanais)"</f>
        <v>Profissional da Engenharia (44h semanais)</v>
      </c>
      <c r="B156" s="266"/>
      <c r="C156" s="266"/>
      <c r="D156" s="246">
        <f>B156*C156</f>
        <v>0</v>
      </c>
    </row>
    <row r="157" ht="15" thickBot="1"/>
    <row r="158" spans="1:7" ht="15.75" thickBot="1">
      <c r="A158" s="320" t="s">
        <v>26</v>
      </c>
      <c r="B158" s="347"/>
      <c r="C158" s="347"/>
      <c r="D158" s="347"/>
      <c r="E158" s="347"/>
      <c r="F158" s="321"/>
      <c r="G158" s="26"/>
    </row>
    <row r="159" spans="1:6" ht="15.75" thickBot="1">
      <c r="A159" s="19" t="s">
        <v>3</v>
      </c>
      <c r="B159" s="20" t="s">
        <v>43</v>
      </c>
      <c r="C159" s="20" t="s">
        <v>44</v>
      </c>
      <c r="D159" s="20" t="s">
        <v>216</v>
      </c>
      <c r="E159" s="20" t="s">
        <v>217</v>
      </c>
      <c r="F159" s="22" t="s">
        <v>8</v>
      </c>
    </row>
    <row r="160" spans="1:6" ht="15.75" thickBot="1">
      <c r="A160" s="243" t="str">
        <f>$A$24&amp;" (44h semanais)"</f>
        <v>Profissional da Engenharia (44h semanais)</v>
      </c>
      <c r="B160" s="248">
        <f>D128</f>
        <v>0</v>
      </c>
      <c r="C160" s="248">
        <f>D142</f>
        <v>0</v>
      </c>
      <c r="D160" s="248">
        <f>D149</f>
        <v>0</v>
      </c>
      <c r="E160" s="248">
        <f>D156</f>
        <v>0</v>
      </c>
      <c r="F160" s="246">
        <f>SUM(B160:E160)</f>
        <v>0</v>
      </c>
    </row>
    <row r="161" ht="14.25"/>
    <row r="162" spans="1:10" ht="15">
      <c r="A162" s="311" t="s">
        <v>122</v>
      </c>
      <c r="B162" s="311"/>
      <c r="C162" s="311"/>
      <c r="D162" s="311"/>
      <c r="E162" s="311"/>
      <c r="F162" s="311"/>
      <c r="G162" s="311"/>
      <c r="H162" s="311"/>
      <c r="J162" s="131"/>
    </row>
    <row r="163" ht="15" thickBot="1"/>
    <row r="164" spans="1:5" ht="15.75" thickBot="1">
      <c r="A164" s="320" t="s">
        <v>122</v>
      </c>
      <c r="B164" s="347"/>
      <c r="C164" s="347"/>
      <c r="D164" s="347"/>
      <c r="E164" s="321"/>
    </row>
    <row r="165" spans="1:5" ht="15.75" thickBot="1">
      <c r="A165" s="19" t="s">
        <v>3</v>
      </c>
      <c r="B165" s="20" t="s">
        <v>53</v>
      </c>
      <c r="C165" s="20" t="s">
        <v>54</v>
      </c>
      <c r="D165" s="20" t="s">
        <v>55</v>
      </c>
      <c r="E165" s="22" t="s">
        <v>8</v>
      </c>
    </row>
    <row r="166" spans="1:5" ht="15.75" thickBot="1">
      <c r="A166" s="243" t="str">
        <f>$A$24&amp;" (44h semanais)"</f>
        <v>Profissional da Engenharia (44h semanais)</v>
      </c>
      <c r="B166" s="248">
        <f>E81</f>
        <v>0</v>
      </c>
      <c r="C166" s="248">
        <f>D110</f>
        <v>0</v>
      </c>
      <c r="D166" s="248">
        <f>F160</f>
        <v>0</v>
      </c>
      <c r="E166" s="246">
        <f>SUM(B166:D166)</f>
        <v>0</v>
      </c>
    </row>
    <row r="167" ht="14.25"/>
    <row r="168" spans="1:10" ht="15">
      <c r="A168" s="311" t="s">
        <v>45</v>
      </c>
      <c r="B168" s="311"/>
      <c r="C168" s="311"/>
      <c r="D168" s="311"/>
      <c r="E168" s="311"/>
      <c r="F168" s="311"/>
      <c r="G168" s="311"/>
      <c r="H168" s="311"/>
      <c r="J168" s="131"/>
    </row>
    <row r="169" spans="1:8" ht="14.25" customHeight="1">
      <c r="A169" s="336" t="s">
        <v>246</v>
      </c>
      <c r="B169" s="336"/>
      <c r="C169" s="336"/>
      <c r="D169" s="336"/>
      <c r="E169" s="336"/>
      <c r="F169" s="336"/>
      <c r="G169" s="336"/>
      <c r="H169" s="336"/>
    </row>
    <row r="170" spans="1:8" ht="14.25" customHeight="1">
      <c r="A170" s="336"/>
      <c r="B170" s="336"/>
      <c r="C170" s="336"/>
      <c r="D170" s="336"/>
      <c r="E170" s="336"/>
      <c r="F170" s="336"/>
      <c r="G170" s="336"/>
      <c r="H170" s="336"/>
    </row>
    <row r="171" ht="15" thickBot="1"/>
    <row r="172" spans="1:2" ht="15.75" thickBot="1">
      <c r="A172" s="320" t="s">
        <v>244</v>
      </c>
      <c r="B172" s="321"/>
    </row>
    <row r="173" spans="1:2" ht="15.75" thickBot="1">
      <c r="A173" s="145" t="s">
        <v>46</v>
      </c>
      <c r="B173" s="147" t="s">
        <v>2</v>
      </c>
    </row>
    <row r="174" spans="1:2" ht="28.5">
      <c r="A174" s="92" t="s">
        <v>47</v>
      </c>
      <c r="B174" s="88">
        <f>80.1%*90%</f>
        <v>0.7209</v>
      </c>
    </row>
    <row r="175" spans="1:2" ht="28.5">
      <c r="A175" s="92" t="s">
        <v>48</v>
      </c>
      <c r="B175" s="88">
        <f>80.1%*10%</f>
        <v>0.0801</v>
      </c>
    </row>
    <row r="176" spans="1:2" ht="28.5">
      <c r="A176" s="28" t="s">
        <v>49</v>
      </c>
      <c r="B176" s="88">
        <v>0.0328</v>
      </c>
    </row>
    <row r="177" spans="1:2" ht="29.25" thickBot="1">
      <c r="A177" s="29" t="s">
        <v>50</v>
      </c>
      <c r="B177" s="93">
        <v>0.1662</v>
      </c>
    </row>
    <row r="178" spans="1:8" ht="15.75" thickBot="1">
      <c r="A178" s="145" t="s">
        <v>22</v>
      </c>
      <c r="B178" s="30">
        <f>SUM(B174:B177)</f>
        <v>1</v>
      </c>
      <c r="H178" s="156"/>
    </row>
    <row r="179" ht="14.25"/>
    <row r="180" spans="1:10" ht="15">
      <c r="A180" s="334" t="s">
        <v>51</v>
      </c>
      <c r="B180" s="335"/>
      <c r="C180" s="335"/>
      <c r="D180" s="335"/>
      <c r="E180" s="335"/>
      <c r="F180" s="335"/>
      <c r="G180" s="335"/>
      <c r="H180" s="335"/>
      <c r="J180" s="131"/>
    </row>
    <row r="181" spans="1:8" ht="14.25" customHeight="1">
      <c r="A181" s="336" t="s">
        <v>247</v>
      </c>
      <c r="B181" s="336"/>
      <c r="C181" s="336"/>
      <c r="D181" s="336"/>
      <c r="E181" s="336"/>
      <c r="F181" s="336"/>
      <c r="G181" s="336"/>
      <c r="H181" s="336"/>
    </row>
    <row r="182" spans="1:8" ht="14.25">
      <c r="A182" s="336"/>
      <c r="B182" s="336"/>
      <c r="C182" s="336"/>
      <c r="D182" s="336"/>
      <c r="E182" s="336"/>
      <c r="F182" s="336"/>
      <c r="G182" s="336"/>
      <c r="H182" s="336"/>
    </row>
    <row r="183" spans="1:8" ht="14.25">
      <c r="A183" s="336"/>
      <c r="B183" s="336"/>
      <c r="C183" s="336"/>
      <c r="D183" s="336"/>
      <c r="E183" s="336"/>
      <c r="F183" s="336"/>
      <c r="G183" s="336"/>
      <c r="H183" s="336"/>
    </row>
    <row r="184" spans="1:8" ht="14.25">
      <c r="A184" s="336"/>
      <c r="B184" s="336"/>
      <c r="C184" s="336"/>
      <c r="D184" s="336"/>
      <c r="E184" s="336"/>
      <c r="F184" s="336"/>
      <c r="G184" s="336"/>
      <c r="H184" s="336"/>
    </row>
    <row r="185" spans="1:8" ht="14.25">
      <c r="A185" s="336"/>
      <c r="B185" s="336"/>
      <c r="C185" s="336"/>
      <c r="D185" s="336"/>
      <c r="E185" s="336"/>
      <c r="F185" s="336"/>
      <c r="G185" s="336"/>
      <c r="H185" s="336"/>
    </row>
    <row r="186" spans="1:8" ht="15" thickBot="1">
      <c r="A186" s="94"/>
      <c r="B186" s="94"/>
      <c r="C186" s="94"/>
      <c r="D186" s="94"/>
      <c r="E186" s="94"/>
      <c r="F186" s="94"/>
      <c r="G186" s="94"/>
      <c r="H186" s="94"/>
    </row>
    <row r="187" spans="1:4" ht="15.75" thickBot="1">
      <c r="A187" s="317" t="s">
        <v>52</v>
      </c>
      <c r="B187" s="318"/>
      <c r="C187" s="318"/>
      <c r="D187" s="319"/>
    </row>
    <row r="188" spans="1:4" ht="30.75" thickBot="1">
      <c r="A188" s="19" t="s">
        <v>3</v>
      </c>
      <c r="B188" s="20" t="s">
        <v>1</v>
      </c>
      <c r="C188" s="21" t="s">
        <v>124</v>
      </c>
      <c r="D188" s="22" t="s">
        <v>4</v>
      </c>
    </row>
    <row r="189" spans="1:4" ht="15.75" thickBot="1">
      <c r="A189" s="243" t="str">
        <f>$A$24&amp;" (44h semanais)"</f>
        <v>Profissional da Engenharia (44h semanais)</v>
      </c>
      <c r="B189" s="248">
        <f>F60+(E166-D102)</f>
        <v>0</v>
      </c>
      <c r="C189" s="250">
        <v>12</v>
      </c>
      <c r="D189" s="246">
        <f>B189/C189</f>
        <v>0</v>
      </c>
    </row>
    <row r="190" ht="15" thickBot="1"/>
    <row r="191" spans="1:5" ht="15.75" thickBot="1">
      <c r="A191" s="337" t="s">
        <v>56</v>
      </c>
      <c r="B191" s="338"/>
      <c r="C191" s="338"/>
      <c r="D191" s="339"/>
      <c r="E191" s="31"/>
    </row>
    <row r="192" spans="1:4" ht="30.75" thickBot="1">
      <c r="A192" s="19" t="s">
        <v>3</v>
      </c>
      <c r="B192" s="20" t="s">
        <v>1</v>
      </c>
      <c r="C192" s="32" t="s">
        <v>57</v>
      </c>
      <c r="D192" s="22" t="s">
        <v>4</v>
      </c>
    </row>
    <row r="193" spans="1:4" ht="15.75" thickBot="1">
      <c r="A193" s="243" t="str">
        <f>$A$24&amp;" (44h semanais)"</f>
        <v>Profissional da Engenharia (44h semanais)</v>
      </c>
      <c r="B193" s="248">
        <f>D106</f>
        <v>0</v>
      </c>
      <c r="C193" s="251">
        <v>0.5</v>
      </c>
      <c r="D193" s="246">
        <f>B193*C193</f>
        <v>0</v>
      </c>
    </row>
    <row r="194" ht="15" thickBot="1"/>
    <row r="195" spans="1:4" ht="15.75" thickBot="1">
      <c r="A195" s="317" t="s">
        <v>58</v>
      </c>
      <c r="B195" s="318"/>
      <c r="C195" s="318"/>
      <c r="D195" s="319"/>
    </row>
    <row r="196" spans="1:4" ht="15.75" thickBot="1">
      <c r="A196" s="19" t="s">
        <v>3</v>
      </c>
      <c r="B196" s="20" t="s">
        <v>1</v>
      </c>
      <c r="C196" s="20" t="s">
        <v>2</v>
      </c>
      <c r="D196" s="22" t="s">
        <v>4</v>
      </c>
    </row>
    <row r="197" spans="1:4" ht="15.75" thickBot="1">
      <c r="A197" s="243" t="str">
        <f>$A$24&amp;" (44h semanais)"</f>
        <v>Profissional da Engenharia (44h semanais)</v>
      </c>
      <c r="B197" s="248">
        <f>D189+D193</f>
        <v>0</v>
      </c>
      <c r="C197" s="252">
        <f>$B$174</f>
        <v>0.7209</v>
      </c>
      <c r="D197" s="246">
        <f>B197*C197</f>
        <v>0</v>
      </c>
    </row>
    <row r="198" ht="14.25"/>
    <row r="199" spans="1:10" ht="15">
      <c r="A199" s="334" t="s">
        <v>59</v>
      </c>
      <c r="B199" s="335"/>
      <c r="C199" s="335"/>
      <c r="D199" s="335"/>
      <c r="E199" s="335"/>
      <c r="F199" s="335"/>
      <c r="G199" s="335"/>
      <c r="H199" s="335"/>
      <c r="J199" s="131"/>
    </row>
    <row r="200" spans="1:8" ht="14.25" customHeight="1">
      <c r="A200" s="336" t="s">
        <v>224</v>
      </c>
      <c r="B200" s="336"/>
      <c r="C200" s="336"/>
      <c r="D200" s="336"/>
      <c r="E200" s="336"/>
      <c r="F200" s="336"/>
      <c r="G200" s="336"/>
      <c r="H200" s="336"/>
    </row>
    <row r="201" spans="1:8" ht="14.25">
      <c r="A201" s="336"/>
      <c r="B201" s="336"/>
      <c r="C201" s="336"/>
      <c r="D201" s="336"/>
      <c r="E201" s="336"/>
      <c r="F201" s="336"/>
      <c r="G201" s="336"/>
      <c r="H201" s="336"/>
    </row>
    <row r="202" spans="1:8" ht="14.25">
      <c r="A202" s="336"/>
      <c r="B202" s="336"/>
      <c r="C202" s="336"/>
      <c r="D202" s="336"/>
      <c r="E202" s="336"/>
      <c r="F202" s="336"/>
      <c r="G202" s="336"/>
      <c r="H202" s="336"/>
    </row>
    <row r="203" spans="1:8" ht="14.25">
      <c r="A203" s="336"/>
      <c r="B203" s="336"/>
      <c r="C203" s="336"/>
      <c r="D203" s="336"/>
      <c r="E203" s="336"/>
      <c r="F203" s="336"/>
      <c r="G203" s="336"/>
      <c r="H203" s="336"/>
    </row>
    <row r="204" spans="1:8" ht="14.25">
      <c r="A204" s="336"/>
      <c r="B204" s="336"/>
      <c r="C204" s="336"/>
      <c r="D204" s="336"/>
      <c r="E204" s="336"/>
      <c r="F204" s="336"/>
      <c r="G204" s="336"/>
      <c r="H204" s="336"/>
    </row>
    <row r="205" ht="15" thickBot="1"/>
    <row r="206" spans="1:4" ht="15.75" thickBot="1">
      <c r="A206" s="317" t="s">
        <v>60</v>
      </c>
      <c r="B206" s="318"/>
      <c r="C206" s="318"/>
      <c r="D206" s="319"/>
    </row>
    <row r="207" spans="1:4" ht="30.75" thickBot="1">
      <c r="A207" s="19" t="s">
        <v>3</v>
      </c>
      <c r="B207" s="20" t="s">
        <v>1</v>
      </c>
      <c r="C207" s="21" t="s">
        <v>124</v>
      </c>
      <c r="D207" s="22" t="s">
        <v>4</v>
      </c>
    </row>
    <row r="208" spans="1:4" ht="15.75" thickBot="1">
      <c r="A208" s="243" t="str">
        <f>$A$24&amp;" (44h semanais)"</f>
        <v>Profissional da Engenharia (44h semanais)</v>
      </c>
      <c r="B208" s="248">
        <f>F60+E166</f>
        <v>0</v>
      </c>
      <c r="C208" s="250">
        <v>12</v>
      </c>
      <c r="D208" s="246">
        <f>B208/C208</f>
        <v>0</v>
      </c>
    </row>
    <row r="209" ht="15" thickBot="1"/>
    <row r="210" spans="1:4" ht="15.75" thickBot="1">
      <c r="A210" s="337" t="s">
        <v>61</v>
      </c>
      <c r="B210" s="338"/>
      <c r="C210" s="338"/>
      <c r="D210" s="339"/>
    </row>
    <row r="211" spans="1:4" ht="30.75" thickBot="1">
      <c r="A211" s="19" t="s">
        <v>3</v>
      </c>
      <c r="B211" s="20" t="s">
        <v>1</v>
      </c>
      <c r="C211" s="32" t="s">
        <v>57</v>
      </c>
      <c r="D211" s="22" t="s">
        <v>4</v>
      </c>
    </row>
    <row r="212" spans="1:4" ht="15.75" thickBot="1">
      <c r="A212" s="243" t="str">
        <f>$A$24&amp;" (44h semanais)"</f>
        <v>Profissional da Engenharia (44h semanais)</v>
      </c>
      <c r="B212" s="248">
        <f>D106</f>
        <v>0</v>
      </c>
      <c r="C212" s="251">
        <v>0.5</v>
      </c>
      <c r="D212" s="246">
        <f>B212*C212</f>
        <v>0</v>
      </c>
    </row>
    <row r="213" ht="15" thickBot="1"/>
    <row r="214" spans="1:4" ht="15.75" thickBot="1">
      <c r="A214" s="317" t="s">
        <v>70</v>
      </c>
      <c r="B214" s="318"/>
      <c r="C214" s="318"/>
      <c r="D214" s="319"/>
    </row>
    <row r="215" spans="1:4" ht="15.75" thickBot="1">
      <c r="A215" s="19" t="s">
        <v>3</v>
      </c>
      <c r="B215" s="20" t="s">
        <v>1</v>
      </c>
      <c r="C215" s="20" t="s">
        <v>2</v>
      </c>
      <c r="D215" s="22" t="s">
        <v>4</v>
      </c>
    </row>
    <row r="216" spans="1:4" ht="15.75" thickBot="1">
      <c r="A216" s="243" t="str">
        <f>$A$24&amp;" (44h semanais)"</f>
        <v>Profissional da Engenharia (44h semanais)</v>
      </c>
      <c r="B216" s="248">
        <f>D208+D212</f>
        <v>0</v>
      </c>
      <c r="C216" s="252">
        <f>$B$175</f>
        <v>0.0801</v>
      </c>
      <c r="D216" s="246">
        <f>B216*C216</f>
        <v>0</v>
      </c>
    </row>
    <row r="217" ht="14.25"/>
    <row r="218" spans="1:10" ht="15">
      <c r="A218" s="334" t="s">
        <v>62</v>
      </c>
      <c r="B218" s="335"/>
      <c r="C218" s="335"/>
      <c r="D218" s="335"/>
      <c r="E218" s="335"/>
      <c r="F218" s="335"/>
      <c r="G218" s="335"/>
      <c r="H218" s="335"/>
      <c r="J218" s="131"/>
    </row>
    <row r="219" spans="1:8" ht="14.25" customHeight="1">
      <c r="A219" s="348" t="s">
        <v>225</v>
      </c>
      <c r="B219" s="348"/>
      <c r="C219" s="348"/>
      <c r="D219" s="348"/>
      <c r="E219" s="348"/>
      <c r="F219" s="348"/>
      <c r="G219" s="348"/>
      <c r="H219" s="348"/>
    </row>
    <row r="220" spans="1:8" ht="14.25">
      <c r="A220" s="348"/>
      <c r="B220" s="348"/>
      <c r="C220" s="348"/>
      <c r="D220" s="348"/>
      <c r="E220" s="348"/>
      <c r="F220" s="348"/>
      <c r="G220" s="348"/>
      <c r="H220" s="348"/>
    </row>
    <row r="221" spans="1:8" ht="14.25">
      <c r="A221" s="348"/>
      <c r="B221" s="348"/>
      <c r="C221" s="348"/>
      <c r="D221" s="348"/>
      <c r="E221" s="348"/>
      <c r="F221" s="348"/>
      <c r="G221" s="348"/>
      <c r="H221" s="348"/>
    </row>
    <row r="222" ht="15" thickBot="1"/>
    <row r="223" spans="1:5" ht="15.75" thickBot="1">
      <c r="A223" s="320" t="s">
        <v>65</v>
      </c>
      <c r="B223" s="347"/>
      <c r="C223" s="347"/>
      <c r="D223" s="347"/>
      <c r="E223" s="321"/>
    </row>
    <row r="224" spans="1:5" ht="60">
      <c r="A224" s="19" t="s">
        <v>3</v>
      </c>
      <c r="B224" s="21" t="s">
        <v>123</v>
      </c>
      <c r="C224" s="21" t="s">
        <v>64</v>
      </c>
      <c r="D224" s="21" t="s">
        <v>63</v>
      </c>
      <c r="E224" s="22" t="s">
        <v>4</v>
      </c>
    </row>
    <row r="225" spans="1:5" ht="15.75" thickBot="1">
      <c r="A225" s="11" t="str">
        <f>$A$24&amp;" (44h semanais)"</f>
        <v>Profissional da Engenharia (44h semanais)</v>
      </c>
      <c r="B225" s="33">
        <f>-D69</f>
        <v>0</v>
      </c>
      <c r="C225" s="33">
        <f>-D73</f>
        <v>0</v>
      </c>
      <c r="D225" s="33">
        <f>-E77</f>
        <v>0</v>
      </c>
      <c r="E225" s="34">
        <f>SUM(B225:D225)</f>
        <v>0</v>
      </c>
    </row>
    <row r="226" ht="15" thickBot="1"/>
    <row r="227" spans="1:4" ht="15.75" thickBot="1">
      <c r="A227" s="317" t="s">
        <v>66</v>
      </c>
      <c r="B227" s="318"/>
      <c r="C227" s="318"/>
      <c r="D227" s="319"/>
    </row>
    <row r="228" spans="1:4" ht="15.75" thickBot="1">
      <c r="A228" s="19" t="s">
        <v>3</v>
      </c>
      <c r="B228" s="20" t="s">
        <v>6</v>
      </c>
      <c r="C228" s="20" t="s">
        <v>2</v>
      </c>
      <c r="D228" s="22" t="s">
        <v>4</v>
      </c>
    </row>
    <row r="229" spans="1:4" ht="15.75" thickBot="1">
      <c r="A229" s="243" t="str">
        <f>$A$24&amp;" (44h semanais)"</f>
        <v>Profissional da Engenharia (44h semanais)</v>
      </c>
      <c r="B229" s="253">
        <f>E225</f>
        <v>0</v>
      </c>
      <c r="C229" s="252">
        <f>$B$176</f>
        <v>0.0328</v>
      </c>
      <c r="D229" s="254">
        <f>B229*C229</f>
        <v>0</v>
      </c>
    </row>
    <row r="230" ht="14.25"/>
    <row r="231" spans="1:10" ht="15">
      <c r="A231" s="311" t="s">
        <v>45</v>
      </c>
      <c r="B231" s="311"/>
      <c r="C231" s="311"/>
      <c r="D231" s="311"/>
      <c r="E231" s="311"/>
      <c r="F231" s="311"/>
      <c r="G231" s="311"/>
      <c r="H231" s="311"/>
      <c r="J231" s="131"/>
    </row>
    <row r="232" ht="15" thickBot="1"/>
    <row r="233" spans="1:5" ht="15.75" thickBot="1">
      <c r="A233" s="320" t="s">
        <v>45</v>
      </c>
      <c r="B233" s="347"/>
      <c r="C233" s="347"/>
      <c r="D233" s="347"/>
      <c r="E233" s="321"/>
    </row>
    <row r="234" spans="1:5" ht="15.75" thickBot="1">
      <c r="A234" s="19" t="s">
        <v>3</v>
      </c>
      <c r="B234" s="20" t="s">
        <v>67</v>
      </c>
      <c r="C234" s="20" t="s">
        <v>68</v>
      </c>
      <c r="D234" s="20" t="s">
        <v>69</v>
      </c>
      <c r="E234" s="22" t="s">
        <v>8</v>
      </c>
    </row>
    <row r="235" spans="1:5" ht="15.75" thickBot="1">
      <c r="A235" s="243" t="str">
        <f>$A$24&amp;" (44h semanais)"</f>
        <v>Profissional da Engenharia (44h semanais)</v>
      </c>
      <c r="B235" s="255">
        <f>D197</f>
        <v>0</v>
      </c>
      <c r="C235" s="255">
        <f>D216</f>
        <v>0</v>
      </c>
      <c r="D235" s="256">
        <f>D229</f>
        <v>0</v>
      </c>
      <c r="E235" s="257">
        <f>SUM(B235:D235)</f>
        <v>0</v>
      </c>
    </row>
    <row r="236" ht="14.25"/>
    <row r="237" spans="1:10" ht="15">
      <c r="A237" s="311" t="s">
        <v>71</v>
      </c>
      <c r="B237" s="311"/>
      <c r="C237" s="311"/>
      <c r="D237" s="311"/>
      <c r="E237" s="311"/>
      <c r="F237" s="311"/>
      <c r="G237" s="311"/>
      <c r="H237" s="311"/>
      <c r="J237" s="131"/>
    </row>
    <row r="238" spans="1:8" ht="14.25" customHeight="1">
      <c r="A238" s="336" t="s">
        <v>248</v>
      </c>
      <c r="B238" s="336"/>
      <c r="C238" s="336"/>
      <c r="D238" s="336"/>
      <c r="E238" s="336"/>
      <c r="F238" s="336"/>
      <c r="G238" s="336"/>
      <c r="H238" s="336"/>
    </row>
    <row r="239" spans="1:8" ht="14.25">
      <c r="A239" s="336"/>
      <c r="B239" s="336"/>
      <c r="C239" s="336"/>
      <c r="D239" s="336"/>
      <c r="E239" s="336"/>
      <c r="F239" s="336"/>
      <c r="G239" s="336"/>
      <c r="H239" s="336"/>
    </row>
    <row r="240" spans="1:8" ht="14.25">
      <c r="A240" s="336"/>
      <c r="B240" s="336"/>
      <c r="C240" s="336"/>
      <c r="D240" s="336"/>
      <c r="E240" s="336"/>
      <c r="F240" s="336"/>
      <c r="G240" s="336"/>
      <c r="H240" s="336"/>
    </row>
    <row r="241" spans="1:8" ht="14.25">
      <c r="A241" s="336"/>
      <c r="B241" s="336"/>
      <c r="C241" s="336"/>
      <c r="D241" s="336"/>
      <c r="E241" s="336"/>
      <c r="F241" s="336"/>
      <c r="G241" s="336"/>
      <c r="H241" s="336"/>
    </row>
    <row r="242" spans="1:8" ht="14.25">
      <c r="A242" s="336"/>
      <c r="B242" s="336"/>
      <c r="C242" s="336"/>
      <c r="D242" s="336"/>
      <c r="E242" s="336"/>
      <c r="F242" s="336"/>
      <c r="G242" s="336"/>
      <c r="H242" s="336"/>
    </row>
    <row r="243" spans="1:8" ht="14.25">
      <c r="A243" s="336"/>
      <c r="B243" s="336"/>
      <c r="C243" s="336"/>
      <c r="D243" s="336"/>
      <c r="E243" s="336"/>
      <c r="F243" s="336"/>
      <c r="G243" s="336"/>
      <c r="H243" s="336"/>
    </row>
    <row r="244" ht="15" thickBot="1"/>
    <row r="245" spans="1:7" ht="15.75" thickBot="1">
      <c r="A245" s="337" t="s">
        <v>245</v>
      </c>
      <c r="B245" s="338"/>
      <c r="C245" s="338"/>
      <c r="D245" s="338"/>
      <c r="E245" s="338"/>
      <c r="F245" s="338"/>
      <c r="G245" s="339"/>
    </row>
    <row r="246" spans="1:7" ht="15.75" thickBot="1">
      <c r="A246" s="337" t="s">
        <v>75</v>
      </c>
      <c r="B246" s="338"/>
      <c r="C246" s="338"/>
      <c r="D246" s="338"/>
      <c r="E246" s="338"/>
      <c r="F246" s="338"/>
      <c r="G246" s="339"/>
    </row>
    <row r="247" spans="1:7" ht="15.75" thickBot="1">
      <c r="A247" s="340" t="s">
        <v>3</v>
      </c>
      <c r="B247" s="340" t="s">
        <v>76</v>
      </c>
      <c r="C247" s="340" t="s">
        <v>77</v>
      </c>
      <c r="D247" s="150" t="s">
        <v>78</v>
      </c>
      <c r="E247" s="151"/>
      <c r="F247" s="150" t="s">
        <v>79</v>
      </c>
      <c r="G247" s="151"/>
    </row>
    <row r="248" spans="1:7" ht="30.75" thickBot="1">
      <c r="A248" s="341"/>
      <c r="B248" s="341"/>
      <c r="C248" s="341"/>
      <c r="D248" s="35" t="s">
        <v>80</v>
      </c>
      <c r="E248" s="35" t="s">
        <v>81</v>
      </c>
      <c r="F248" s="35" t="s">
        <v>80</v>
      </c>
      <c r="G248" s="35" t="s">
        <v>81</v>
      </c>
    </row>
    <row r="249" spans="1:7" ht="15">
      <c r="A249" s="36" t="s">
        <v>12</v>
      </c>
      <c r="B249" s="96">
        <v>1</v>
      </c>
      <c r="C249" s="258">
        <v>30</v>
      </c>
      <c r="D249" s="37">
        <v>0.5</v>
      </c>
      <c r="E249" s="38">
        <f>(B249*C249)*D249</f>
        <v>15</v>
      </c>
      <c r="F249" s="39">
        <f>(252/365)</f>
        <v>0.6904109589041096</v>
      </c>
      <c r="G249" s="38">
        <f>(B249*C249)*F249</f>
        <v>20.71232876712329</v>
      </c>
    </row>
    <row r="250" spans="1:7" ht="15">
      <c r="A250" s="28" t="s">
        <v>82</v>
      </c>
      <c r="B250" s="97">
        <v>1</v>
      </c>
      <c r="C250" s="259">
        <v>0</v>
      </c>
      <c r="D250" s="40">
        <v>1</v>
      </c>
      <c r="E250" s="41">
        <f aca="true" t="shared" si="0" ref="E250:E260">(B250*C250)*D250</f>
        <v>0</v>
      </c>
      <c r="F250" s="42">
        <v>1</v>
      </c>
      <c r="G250" s="41">
        <f aca="true" t="shared" si="1" ref="G250:G260">(B250*C250)*F250</f>
        <v>0</v>
      </c>
    </row>
    <row r="251" spans="1:7" ht="15">
      <c r="A251" s="28" t="s">
        <v>83</v>
      </c>
      <c r="B251" s="97">
        <v>0.09217</v>
      </c>
      <c r="C251" s="259">
        <v>15</v>
      </c>
      <c r="D251" s="40">
        <v>0.5</v>
      </c>
      <c r="E251" s="41">
        <f t="shared" si="0"/>
        <v>0.691275</v>
      </c>
      <c r="F251" s="42">
        <f>(252/365)</f>
        <v>0.6904109589041096</v>
      </c>
      <c r="G251" s="41">
        <f t="shared" si="1"/>
        <v>0.9545276712328767</v>
      </c>
    </row>
    <row r="252" spans="1:7" ht="15">
      <c r="A252" s="28" t="s">
        <v>84</v>
      </c>
      <c r="B252" s="97">
        <v>1</v>
      </c>
      <c r="C252" s="259">
        <v>15</v>
      </c>
      <c r="D252" s="40">
        <v>0.5</v>
      </c>
      <c r="E252" s="41">
        <f t="shared" si="0"/>
        <v>7.5</v>
      </c>
      <c r="F252" s="42">
        <f>(252/365)</f>
        <v>0.6904109589041096</v>
      </c>
      <c r="G252" s="41">
        <f t="shared" si="1"/>
        <v>10.356164383561644</v>
      </c>
    </row>
    <row r="253" spans="1:7" ht="15">
      <c r="A253" s="28" t="s">
        <v>85</v>
      </c>
      <c r="B253" s="97">
        <v>0.1522</v>
      </c>
      <c r="C253" s="259">
        <v>1</v>
      </c>
      <c r="D253" s="40">
        <v>1</v>
      </c>
      <c r="E253" s="41">
        <f t="shared" si="0"/>
        <v>0.1522</v>
      </c>
      <c r="F253" s="42">
        <v>1</v>
      </c>
      <c r="G253" s="41">
        <f t="shared" si="1"/>
        <v>0.1522</v>
      </c>
    </row>
    <row r="254" spans="1:7" ht="15">
      <c r="A254" s="28" t="s">
        <v>86</v>
      </c>
      <c r="B254" s="97">
        <v>0.0309</v>
      </c>
      <c r="C254" s="259">
        <v>1</v>
      </c>
      <c r="D254" s="40">
        <v>0.5</v>
      </c>
      <c r="E254" s="41">
        <f t="shared" si="0"/>
        <v>0.01545</v>
      </c>
      <c r="F254" s="42">
        <f>(252/365)</f>
        <v>0.6904109589041096</v>
      </c>
      <c r="G254" s="41">
        <f t="shared" si="1"/>
        <v>0.02133369863013699</v>
      </c>
    </row>
    <row r="255" spans="1:7" ht="15">
      <c r="A255" s="28" t="s">
        <v>87</v>
      </c>
      <c r="B255" s="97">
        <v>0.0123</v>
      </c>
      <c r="C255" s="259">
        <v>3</v>
      </c>
      <c r="D255" s="40">
        <v>0.5</v>
      </c>
      <c r="E255" s="41">
        <f t="shared" si="0"/>
        <v>0.01845</v>
      </c>
      <c r="F255" s="42">
        <v>1</v>
      </c>
      <c r="G255" s="41">
        <f t="shared" si="1"/>
        <v>0.0369</v>
      </c>
    </row>
    <row r="256" spans="1:7" ht="15">
      <c r="A256" s="28" t="s">
        <v>88</v>
      </c>
      <c r="B256" s="97">
        <v>0.02</v>
      </c>
      <c r="C256" s="259">
        <v>1</v>
      </c>
      <c r="D256" s="40">
        <v>1</v>
      </c>
      <c r="E256" s="41">
        <f t="shared" si="0"/>
        <v>0.02</v>
      </c>
      <c r="F256" s="42">
        <v>1</v>
      </c>
      <c r="G256" s="41">
        <f t="shared" si="1"/>
        <v>0.02</v>
      </c>
    </row>
    <row r="257" spans="1:7" ht="15">
      <c r="A257" s="28" t="s">
        <v>89</v>
      </c>
      <c r="B257" s="97">
        <v>0.004</v>
      </c>
      <c r="C257" s="259">
        <v>1</v>
      </c>
      <c r="D257" s="40">
        <v>1</v>
      </c>
      <c r="E257" s="41">
        <f t="shared" si="0"/>
        <v>0.004</v>
      </c>
      <c r="F257" s="42">
        <v>1</v>
      </c>
      <c r="G257" s="41">
        <f t="shared" si="1"/>
        <v>0.004</v>
      </c>
    </row>
    <row r="258" spans="1:7" ht="15">
      <c r="A258" s="28" t="s">
        <v>90</v>
      </c>
      <c r="B258" s="97">
        <v>0.03213</v>
      </c>
      <c r="C258" s="259">
        <v>5</v>
      </c>
      <c r="D258" s="40">
        <v>0.5</v>
      </c>
      <c r="E258" s="41">
        <f t="shared" si="0"/>
        <v>0.080325</v>
      </c>
      <c r="F258" s="42">
        <f>(252/365)</f>
        <v>0.6904109589041096</v>
      </c>
      <c r="G258" s="41">
        <f t="shared" si="1"/>
        <v>0.1109145205479452</v>
      </c>
    </row>
    <row r="259" spans="1:7" ht="15">
      <c r="A259" s="28" t="s">
        <v>91</v>
      </c>
      <c r="B259" s="97">
        <v>0.002773</v>
      </c>
      <c r="C259" s="259">
        <v>120</v>
      </c>
      <c r="D259" s="40">
        <v>0.5</v>
      </c>
      <c r="E259" s="41">
        <f t="shared" si="0"/>
        <v>0.16638</v>
      </c>
      <c r="F259" s="42">
        <f>(252/365)</f>
        <v>0.6904109589041096</v>
      </c>
      <c r="G259" s="41">
        <f t="shared" si="1"/>
        <v>0.22974115068493153</v>
      </c>
    </row>
    <row r="260" spans="1:7" ht="15.75" thickBot="1">
      <c r="A260" s="43" t="s">
        <v>92</v>
      </c>
      <c r="B260" s="98">
        <v>0.00023</v>
      </c>
      <c r="C260" s="260">
        <v>9</v>
      </c>
      <c r="D260" s="44">
        <v>1</v>
      </c>
      <c r="E260" s="45">
        <f t="shared" si="0"/>
        <v>0.0020700000000000002</v>
      </c>
      <c r="F260" s="46">
        <v>1</v>
      </c>
      <c r="G260" s="45">
        <f t="shared" si="1"/>
        <v>0.0020700000000000002</v>
      </c>
    </row>
    <row r="261" ht="15" thickBot="1"/>
    <row r="262" spans="1:4" ht="15.75" thickBot="1">
      <c r="A262" s="342" t="s">
        <v>98</v>
      </c>
      <c r="B262" s="343"/>
      <c r="C262" s="343"/>
      <c r="D262" s="344"/>
    </row>
    <row r="263" spans="1:4" ht="15.75" thickBot="1">
      <c r="A263" s="345" t="s">
        <v>93</v>
      </c>
      <c r="B263" s="342" t="str">
        <f>"ESCALAS - "&amp;UPPER(A24)</f>
        <v>ESCALAS - PROFISSIONAL DA ENGENHARIA</v>
      </c>
      <c r="C263" s="343"/>
      <c r="D263" s="344"/>
    </row>
    <row r="264" spans="1:4" ht="15.75" thickBot="1">
      <c r="A264" s="346"/>
      <c r="B264" s="152" t="s">
        <v>94</v>
      </c>
      <c r="C264" s="153" t="s">
        <v>95</v>
      </c>
      <c r="D264" s="154" t="s">
        <v>96</v>
      </c>
    </row>
    <row r="265" spans="1:4" ht="14.25">
      <c r="A265" s="36" t="s">
        <v>12</v>
      </c>
      <c r="B265" s="47">
        <f>E249</f>
        <v>15</v>
      </c>
      <c r="C265" s="47">
        <f aca="true" t="shared" si="2" ref="C265:C276">E249</f>
        <v>15</v>
      </c>
      <c r="D265" s="48">
        <f aca="true" t="shared" si="3" ref="D265:D276">G249</f>
        <v>20.71232876712329</v>
      </c>
    </row>
    <row r="266" spans="1:4" ht="14.25">
      <c r="A266" s="28" t="s">
        <v>82</v>
      </c>
      <c r="B266" s="49">
        <f aca="true" t="shared" si="4" ref="B266:B276">E250</f>
        <v>0</v>
      </c>
      <c r="C266" s="49">
        <f t="shared" si="2"/>
        <v>0</v>
      </c>
      <c r="D266" s="50">
        <f t="shared" si="3"/>
        <v>0</v>
      </c>
    </row>
    <row r="267" spans="1:4" ht="14.25">
      <c r="A267" s="28" t="s">
        <v>83</v>
      </c>
      <c r="B267" s="49">
        <f>E251</f>
        <v>0.691275</v>
      </c>
      <c r="C267" s="49">
        <f t="shared" si="2"/>
        <v>0.691275</v>
      </c>
      <c r="D267" s="50">
        <f t="shared" si="3"/>
        <v>0.9545276712328767</v>
      </c>
    </row>
    <row r="268" spans="1:4" ht="14.25">
      <c r="A268" s="28" t="s">
        <v>84</v>
      </c>
      <c r="B268" s="49">
        <f t="shared" si="4"/>
        <v>7.5</v>
      </c>
      <c r="C268" s="49">
        <f t="shared" si="2"/>
        <v>7.5</v>
      </c>
      <c r="D268" s="50">
        <f t="shared" si="3"/>
        <v>10.356164383561644</v>
      </c>
    </row>
    <row r="269" spans="1:4" ht="14.25">
      <c r="A269" s="28" t="s">
        <v>85</v>
      </c>
      <c r="B269" s="49">
        <f t="shared" si="4"/>
        <v>0.1522</v>
      </c>
      <c r="C269" s="49">
        <f t="shared" si="2"/>
        <v>0.1522</v>
      </c>
      <c r="D269" s="50">
        <f t="shared" si="3"/>
        <v>0.1522</v>
      </c>
    </row>
    <row r="270" spans="1:4" ht="14.25">
      <c r="A270" s="28" t="s">
        <v>86</v>
      </c>
      <c r="B270" s="49">
        <f t="shared" si="4"/>
        <v>0.01545</v>
      </c>
      <c r="C270" s="49">
        <f t="shared" si="2"/>
        <v>0.01545</v>
      </c>
      <c r="D270" s="50">
        <f t="shared" si="3"/>
        <v>0.02133369863013699</v>
      </c>
    </row>
    <row r="271" spans="1:4" ht="14.25">
      <c r="A271" s="28" t="s">
        <v>87</v>
      </c>
      <c r="B271" s="49">
        <f t="shared" si="4"/>
        <v>0.01845</v>
      </c>
      <c r="C271" s="49">
        <f t="shared" si="2"/>
        <v>0.01845</v>
      </c>
      <c r="D271" s="50">
        <f t="shared" si="3"/>
        <v>0.0369</v>
      </c>
    </row>
    <row r="272" spans="1:4" ht="14.25">
      <c r="A272" s="28" t="s">
        <v>88</v>
      </c>
      <c r="B272" s="49">
        <f t="shared" si="4"/>
        <v>0.02</v>
      </c>
      <c r="C272" s="49">
        <f t="shared" si="2"/>
        <v>0.02</v>
      </c>
      <c r="D272" s="50">
        <f t="shared" si="3"/>
        <v>0.02</v>
      </c>
    </row>
    <row r="273" spans="1:4" ht="14.25">
      <c r="A273" s="28" t="s">
        <v>89</v>
      </c>
      <c r="B273" s="49">
        <f t="shared" si="4"/>
        <v>0.004</v>
      </c>
      <c r="C273" s="49">
        <f t="shared" si="2"/>
        <v>0.004</v>
      </c>
      <c r="D273" s="50">
        <f t="shared" si="3"/>
        <v>0.004</v>
      </c>
    </row>
    <row r="274" spans="1:4" ht="14.25">
      <c r="A274" s="28" t="s">
        <v>90</v>
      </c>
      <c r="B274" s="49">
        <f t="shared" si="4"/>
        <v>0.080325</v>
      </c>
      <c r="C274" s="49">
        <f t="shared" si="2"/>
        <v>0.080325</v>
      </c>
      <c r="D274" s="50">
        <f t="shared" si="3"/>
        <v>0.1109145205479452</v>
      </c>
    </row>
    <row r="275" spans="1:4" ht="14.25">
      <c r="A275" s="28" t="s">
        <v>91</v>
      </c>
      <c r="B275" s="49">
        <f t="shared" si="4"/>
        <v>0.16638</v>
      </c>
      <c r="C275" s="49">
        <f t="shared" si="2"/>
        <v>0.16638</v>
      </c>
      <c r="D275" s="50">
        <f t="shared" si="3"/>
        <v>0.22974115068493153</v>
      </c>
    </row>
    <row r="276" spans="1:4" ht="15" thickBot="1">
      <c r="A276" s="29" t="s">
        <v>92</v>
      </c>
      <c r="B276" s="51">
        <f t="shared" si="4"/>
        <v>0.0020700000000000002</v>
      </c>
      <c r="C276" s="51">
        <f t="shared" si="2"/>
        <v>0.0020700000000000002</v>
      </c>
      <c r="D276" s="52">
        <f t="shared" si="3"/>
        <v>0.0020700000000000002</v>
      </c>
    </row>
    <row r="277" spans="1:8" ht="15.75" thickBot="1">
      <c r="A277" s="152" t="s">
        <v>97</v>
      </c>
      <c r="B277" s="53">
        <f>SUM(B265:B276)</f>
        <v>23.65015</v>
      </c>
      <c r="C277" s="53">
        <f>SUM(C265:C276)</f>
        <v>23.65015</v>
      </c>
      <c r="D277" s="54">
        <f>SUM(D265:D276)</f>
        <v>32.60018019178083</v>
      </c>
      <c r="H277" s="156"/>
    </row>
    <row r="278" ht="14.25"/>
    <row r="279" spans="1:10" ht="15">
      <c r="A279" s="334" t="s">
        <v>102</v>
      </c>
      <c r="B279" s="335"/>
      <c r="C279" s="335"/>
      <c r="D279" s="335"/>
      <c r="E279" s="335"/>
      <c r="F279" s="335"/>
      <c r="G279" s="335"/>
      <c r="H279" s="335"/>
      <c r="J279" s="131"/>
    </row>
    <row r="280" spans="1:8" ht="14.25" customHeight="1">
      <c r="A280" s="336" t="s">
        <v>226</v>
      </c>
      <c r="B280" s="336"/>
      <c r="C280" s="336"/>
      <c r="D280" s="336"/>
      <c r="E280" s="336"/>
      <c r="F280" s="336"/>
      <c r="G280" s="336"/>
      <c r="H280" s="336"/>
    </row>
    <row r="281" spans="1:8" ht="14.25">
      <c r="A281" s="336"/>
      <c r="B281" s="336"/>
      <c r="C281" s="336"/>
      <c r="D281" s="336"/>
      <c r="E281" s="336"/>
      <c r="F281" s="336"/>
      <c r="G281" s="336"/>
      <c r="H281" s="336"/>
    </row>
    <row r="282" spans="1:8" ht="14.25">
      <c r="A282" s="336"/>
      <c r="B282" s="336"/>
      <c r="C282" s="336"/>
      <c r="D282" s="336"/>
      <c r="E282" s="336"/>
      <c r="F282" s="336"/>
      <c r="G282" s="336"/>
      <c r="H282" s="336"/>
    </row>
    <row r="283" spans="1:8" ht="14.25">
      <c r="A283" s="336"/>
      <c r="B283" s="336"/>
      <c r="C283" s="336"/>
      <c r="D283" s="336"/>
      <c r="E283" s="336"/>
      <c r="F283" s="336"/>
      <c r="G283" s="336"/>
      <c r="H283" s="336"/>
    </row>
    <row r="284" ht="15" thickBot="1"/>
    <row r="285" spans="1:4" ht="15.75" thickBot="1">
      <c r="A285" s="317" t="s">
        <v>74</v>
      </c>
      <c r="B285" s="318"/>
      <c r="C285" s="318"/>
      <c r="D285" s="319"/>
    </row>
    <row r="286" spans="1:4" ht="15.75" thickBot="1">
      <c r="A286" s="19" t="s">
        <v>3</v>
      </c>
      <c r="B286" s="20" t="s">
        <v>1</v>
      </c>
      <c r="C286" s="20" t="s">
        <v>73</v>
      </c>
      <c r="D286" s="22" t="s">
        <v>72</v>
      </c>
    </row>
    <row r="287" spans="1:4" ht="15.75" thickBot="1">
      <c r="A287" s="243" t="str">
        <f>$A$24&amp;" (44h semanais)"</f>
        <v>Profissional da Engenharia (44h semanais)</v>
      </c>
      <c r="B287" s="248">
        <f>F60+E166+E235</f>
        <v>0</v>
      </c>
      <c r="C287" s="265">
        <v>30</v>
      </c>
      <c r="D287" s="246">
        <f>B287/C287</f>
        <v>0</v>
      </c>
    </row>
    <row r="288" ht="15" thickBot="1"/>
    <row r="289" spans="1:5" ht="15.75" thickBot="1">
      <c r="A289" s="337" t="s">
        <v>102</v>
      </c>
      <c r="B289" s="338"/>
      <c r="C289" s="338"/>
      <c r="D289" s="338"/>
      <c r="E289" s="339"/>
    </row>
    <row r="290" spans="1:5" ht="30.75" thickBot="1">
      <c r="A290" s="19" t="s">
        <v>3</v>
      </c>
      <c r="B290" s="20" t="s">
        <v>72</v>
      </c>
      <c r="C290" s="21" t="s">
        <v>99</v>
      </c>
      <c r="D290" s="20" t="s">
        <v>100</v>
      </c>
      <c r="E290" s="22" t="s">
        <v>101</v>
      </c>
    </row>
    <row r="291" spans="1:5" ht="15.75" thickBot="1">
      <c r="A291" s="243" t="str">
        <f>$A$24&amp;" (44h semanais)"</f>
        <v>Profissional da Engenharia (44h semanais)</v>
      </c>
      <c r="B291" s="248">
        <f>D287</f>
        <v>0</v>
      </c>
      <c r="C291" s="261">
        <f>D277</f>
        <v>32.60018019178083</v>
      </c>
      <c r="D291" s="248">
        <f>B291*C291</f>
        <v>0</v>
      </c>
      <c r="E291" s="246">
        <f>D291/12</f>
        <v>0</v>
      </c>
    </row>
    <row r="292" ht="14.25"/>
    <row r="293" spans="1:10" ht="15">
      <c r="A293" s="334" t="s">
        <v>103</v>
      </c>
      <c r="B293" s="335"/>
      <c r="C293" s="335"/>
      <c r="D293" s="335"/>
      <c r="E293" s="335"/>
      <c r="F293" s="335"/>
      <c r="G293" s="335"/>
      <c r="H293" s="335"/>
      <c r="J293" s="131"/>
    </row>
    <row r="294" spans="1:8" ht="14.25" customHeight="1">
      <c r="A294" s="336" t="s">
        <v>223</v>
      </c>
      <c r="B294" s="336"/>
      <c r="C294" s="336"/>
      <c r="D294" s="336"/>
      <c r="E294" s="336"/>
      <c r="F294" s="336"/>
      <c r="G294" s="336"/>
      <c r="H294" s="336"/>
    </row>
    <row r="295" spans="1:8" ht="14.25">
      <c r="A295" s="336"/>
      <c r="B295" s="336"/>
      <c r="C295" s="336"/>
      <c r="D295" s="336"/>
      <c r="E295" s="336"/>
      <c r="F295" s="336"/>
      <c r="G295" s="336"/>
      <c r="H295" s="336"/>
    </row>
    <row r="296" spans="1:8" ht="14.25">
      <c r="A296" s="336"/>
      <c r="B296" s="336"/>
      <c r="C296" s="336"/>
      <c r="D296" s="336"/>
      <c r="E296" s="336"/>
      <c r="F296" s="336"/>
      <c r="G296" s="336"/>
      <c r="H296" s="336"/>
    </row>
    <row r="297" spans="1:8" ht="14.25">
      <c r="A297" s="336"/>
      <c r="B297" s="336"/>
      <c r="C297" s="336"/>
      <c r="D297" s="336"/>
      <c r="E297" s="336"/>
      <c r="F297" s="336"/>
      <c r="G297" s="336"/>
      <c r="H297" s="336"/>
    </row>
    <row r="298" spans="1:8" ht="14.25">
      <c r="A298" s="336"/>
      <c r="B298" s="336"/>
      <c r="C298" s="336"/>
      <c r="D298" s="336"/>
      <c r="E298" s="336"/>
      <c r="F298" s="336"/>
      <c r="G298" s="336"/>
      <c r="H298" s="336"/>
    </row>
    <row r="299" spans="1:8" ht="14.25">
      <c r="A299" s="336"/>
      <c r="B299" s="336"/>
      <c r="C299" s="336"/>
      <c r="D299" s="336"/>
      <c r="E299" s="336"/>
      <c r="F299" s="336"/>
      <c r="G299" s="336"/>
      <c r="H299" s="336"/>
    </row>
    <row r="300" ht="15" thickBot="1"/>
    <row r="301" spans="1:4" ht="15.75" thickBot="1">
      <c r="A301" s="317" t="s">
        <v>105</v>
      </c>
      <c r="B301" s="318"/>
      <c r="C301" s="318"/>
      <c r="D301" s="319"/>
    </row>
    <row r="302" spans="1:4" ht="15.75" thickBot="1">
      <c r="A302" s="19" t="s">
        <v>3</v>
      </c>
      <c r="B302" s="20" t="s">
        <v>1</v>
      </c>
      <c r="C302" s="20" t="s">
        <v>104</v>
      </c>
      <c r="D302" s="22" t="s">
        <v>4</v>
      </c>
    </row>
    <row r="303" spans="1:4" ht="15.75" thickBot="1">
      <c r="A303" s="243" t="str">
        <f>$A$24&amp;" (44h semanais)"</f>
        <v>Profissional da Engenharia (44h semanais)</v>
      </c>
      <c r="B303" s="244"/>
      <c r="C303" s="249">
        <v>220</v>
      </c>
      <c r="D303" s="246">
        <f>B303/C303</f>
        <v>0</v>
      </c>
    </row>
    <row r="304" ht="15" thickBot="1"/>
    <row r="305" spans="1:4" ht="15.75" thickBot="1">
      <c r="A305" s="328" t="s">
        <v>103</v>
      </c>
      <c r="B305" s="329"/>
      <c r="C305" s="329"/>
      <c r="D305" s="330"/>
    </row>
    <row r="306" spans="1:4" ht="30.75" thickBot="1">
      <c r="A306" s="145" t="s">
        <v>3</v>
      </c>
      <c r="B306" s="146" t="s">
        <v>106</v>
      </c>
      <c r="C306" s="153" t="s">
        <v>107</v>
      </c>
      <c r="D306" s="147" t="s">
        <v>4</v>
      </c>
    </row>
    <row r="307" spans="1:8" ht="15.75" thickBot="1">
      <c r="A307" s="11" t="str">
        <f>$A$24&amp;" (44h semanais)"</f>
        <v>Profissional da Engenharia (44h semanais)</v>
      </c>
      <c r="B307" s="14">
        <f>D303</f>
        <v>0</v>
      </c>
      <c r="C307" s="86">
        <v>22</v>
      </c>
      <c r="D307" s="12">
        <f>B307*C307</f>
        <v>0</v>
      </c>
      <c r="H307" s="156"/>
    </row>
    <row r="308" ht="14.25"/>
    <row r="309" spans="1:10" ht="15">
      <c r="A309" s="311" t="s">
        <v>71</v>
      </c>
      <c r="B309" s="311"/>
      <c r="C309" s="311"/>
      <c r="D309" s="311"/>
      <c r="E309" s="311"/>
      <c r="F309" s="311"/>
      <c r="G309" s="311"/>
      <c r="H309" s="311"/>
      <c r="J309" s="131"/>
    </row>
    <row r="310" ht="15" thickBot="1"/>
    <row r="311" spans="1:4" ht="15.75" thickBot="1">
      <c r="A311" s="317" t="s">
        <v>71</v>
      </c>
      <c r="B311" s="318"/>
      <c r="C311" s="318"/>
      <c r="D311" s="319"/>
    </row>
    <row r="312" spans="1:4" ht="15.75" thickBot="1">
      <c r="A312" s="19" t="s">
        <v>3</v>
      </c>
      <c r="B312" s="20" t="s">
        <v>108</v>
      </c>
      <c r="C312" s="20" t="s">
        <v>109</v>
      </c>
      <c r="D312" s="22" t="s">
        <v>8</v>
      </c>
    </row>
    <row r="313" spans="1:4" ht="15.75" thickBot="1">
      <c r="A313" s="243" t="str">
        <f>$A$24&amp;" (44h semanais)"</f>
        <v>Profissional da Engenharia (44h semanais)</v>
      </c>
      <c r="B313" s="248">
        <f>E291</f>
        <v>0</v>
      </c>
      <c r="C313" s="248">
        <f>D307</f>
        <v>0</v>
      </c>
      <c r="D313" s="246">
        <f>B313+C313</f>
        <v>0</v>
      </c>
    </row>
    <row r="314" ht="14.25"/>
    <row r="315" spans="1:10" ht="15">
      <c r="A315" s="311" t="s">
        <v>110</v>
      </c>
      <c r="B315" s="311"/>
      <c r="C315" s="311"/>
      <c r="D315" s="311"/>
      <c r="E315" s="311"/>
      <c r="F315" s="311"/>
      <c r="G315" s="311"/>
      <c r="H315" s="311"/>
      <c r="J315" s="131"/>
    </row>
    <row r="316" spans="1:5" ht="15.75" thickBot="1">
      <c r="A316" s="156"/>
      <c r="B316" s="156"/>
      <c r="C316" s="156"/>
      <c r="E316" s="156"/>
    </row>
    <row r="317" spans="1:5" ht="15.75" thickBot="1">
      <c r="A317" s="322" t="s">
        <v>139</v>
      </c>
      <c r="B317" s="323"/>
      <c r="C317" s="323"/>
      <c r="D317" s="324"/>
      <c r="E317" s="55"/>
    </row>
    <row r="318" spans="1:4" ht="15.75" thickBot="1">
      <c r="A318" s="56" t="s">
        <v>140</v>
      </c>
      <c r="B318" s="57" t="s">
        <v>231</v>
      </c>
      <c r="C318" s="57" t="s">
        <v>141</v>
      </c>
      <c r="D318" s="58" t="s">
        <v>4</v>
      </c>
    </row>
    <row r="319" spans="1:4" ht="14.25">
      <c r="A319" s="83" t="s">
        <v>142</v>
      </c>
      <c r="B319" s="100"/>
      <c r="C319" s="103"/>
      <c r="D319" s="75">
        <f>B319*C319</f>
        <v>0</v>
      </c>
    </row>
    <row r="320" spans="1:4" ht="14.25">
      <c r="A320" s="99" t="s">
        <v>143</v>
      </c>
      <c r="B320" s="101"/>
      <c r="C320" s="104"/>
      <c r="D320" s="76">
        <f aca="true" t="shared" si="5" ref="D320:D327">B320*C320</f>
        <v>0</v>
      </c>
    </row>
    <row r="321" spans="1:4" ht="14.25">
      <c r="A321" s="99" t="s">
        <v>312</v>
      </c>
      <c r="B321" s="101"/>
      <c r="C321" s="104"/>
      <c r="D321" s="76">
        <f t="shared" si="5"/>
        <v>0</v>
      </c>
    </row>
    <row r="322" spans="1:4" ht="14.25">
      <c r="A322" s="99" t="s">
        <v>323</v>
      </c>
      <c r="B322" s="101"/>
      <c r="C322" s="104"/>
      <c r="D322" s="76">
        <f t="shared" si="5"/>
        <v>0</v>
      </c>
    </row>
    <row r="323" spans="1:4" ht="14.25">
      <c r="A323" s="99"/>
      <c r="B323" s="101"/>
      <c r="C323" s="104"/>
      <c r="D323" s="76">
        <f t="shared" si="5"/>
        <v>0</v>
      </c>
    </row>
    <row r="324" spans="1:4" ht="14.25">
      <c r="A324" s="99"/>
      <c r="B324" s="101"/>
      <c r="C324" s="104"/>
      <c r="D324" s="76">
        <f t="shared" si="5"/>
        <v>0</v>
      </c>
    </row>
    <row r="325" spans="1:4" ht="14.25">
      <c r="A325" s="99"/>
      <c r="B325" s="101"/>
      <c r="C325" s="104"/>
      <c r="D325" s="76">
        <f t="shared" si="5"/>
        <v>0</v>
      </c>
    </row>
    <row r="326" spans="1:4" ht="14.25">
      <c r="A326" s="99"/>
      <c r="B326" s="101"/>
      <c r="C326" s="104"/>
      <c r="D326" s="76">
        <f t="shared" si="5"/>
        <v>0</v>
      </c>
    </row>
    <row r="327" spans="1:4" ht="15" thickBot="1">
      <c r="A327" s="84"/>
      <c r="B327" s="102"/>
      <c r="C327" s="105"/>
      <c r="D327" s="106">
        <f t="shared" si="5"/>
        <v>0</v>
      </c>
    </row>
    <row r="328" spans="1:4" ht="15.75" thickBot="1">
      <c r="A328" s="322" t="s">
        <v>144</v>
      </c>
      <c r="B328" s="323"/>
      <c r="C328" s="324"/>
      <c r="D328" s="59">
        <f>SUM(D319:D327)</f>
        <v>0</v>
      </c>
    </row>
    <row r="329" spans="1:5" ht="15" thickBot="1">
      <c r="A329" s="60"/>
      <c r="B329" s="61"/>
      <c r="C329" s="61"/>
      <c r="D329" s="61"/>
      <c r="E329" s="62"/>
    </row>
    <row r="330" spans="1:5" ht="15.75" thickBot="1">
      <c r="A330" s="322" t="s">
        <v>145</v>
      </c>
      <c r="B330" s="323"/>
      <c r="C330" s="323"/>
      <c r="D330" s="324"/>
      <c r="E330" s="63"/>
    </row>
    <row r="331" spans="1:5" ht="30.75" thickBot="1">
      <c r="A331" s="64" t="s">
        <v>3</v>
      </c>
      <c r="B331" s="65" t="s">
        <v>100</v>
      </c>
      <c r="C331" s="160" t="s">
        <v>260</v>
      </c>
      <c r="D331" s="66" t="s">
        <v>146</v>
      </c>
      <c r="E331" s="63"/>
    </row>
    <row r="332" spans="1:5" ht="15.75" thickBot="1">
      <c r="A332" s="243" t="str">
        <f>$A$24&amp;" (44h semanais)"</f>
        <v>Profissional da Engenharia (44h semanais)</v>
      </c>
      <c r="B332" s="262">
        <f>D328</f>
        <v>0</v>
      </c>
      <c r="C332" s="263">
        <v>1</v>
      </c>
      <c r="D332" s="264">
        <f>(B332*C332)/12</f>
        <v>0</v>
      </c>
      <c r="E332" s="67"/>
    </row>
    <row r="333" spans="1:5" ht="15" thickBot="1">
      <c r="A333" s="60"/>
      <c r="B333" s="61"/>
      <c r="C333" s="61"/>
      <c r="D333" s="61"/>
      <c r="E333" s="60"/>
    </row>
    <row r="334" spans="1:5" ht="15.75" thickBot="1">
      <c r="A334" s="331" t="s">
        <v>298</v>
      </c>
      <c r="B334" s="332"/>
      <c r="C334" s="332"/>
      <c r="D334" s="332"/>
      <c r="E334" s="333"/>
    </row>
    <row r="335" spans="1:5" ht="45.75" thickBot="1">
      <c r="A335" s="197" t="s">
        <v>147</v>
      </c>
      <c r="B335" s="198" t="s">
        <v>148</v>
      </c>
      <c r="C335" s="196" t="s">
        <v>231</v>
      </c>
      <c r="D335" s="196" t="s">
        <v>308</v>
      </c>
      <c r="E335" s="239" t="s">
        <v>149</v>
      </c>
    </row>
    <row r="336" spans="1:5" ht="14.25">
      <c r="A336" s="199" t="s">
        <v>324</v>
      </c>
      <c r="B336" s="200"/>
      <c r="C336" s="201"/>
      <c r="D336" s="202">
        <v>1</v>
      </c>
      <c r="E336" s="203">
        <f>IF(D336&lt;&gt;"",B336*C336/D336,0)</f>
        <v>0</v>
      </c>
    </row>
    <row r="337" spans="1:5" ht="14.25">
      <c r="A337" s="108" t="s">
        <v>325</v>
      </c>
      <c r="B337" s="113"/>
      <c r="C337" s="133"/>
      <c r="D337" s="115">
        <v>1</v>
      </c>
      <c r="E337" s="121">
        <f aca="true" t="shared" si="6" ref="E337:E349">IF(D337&lt;&gt;"",B337*C337/D337,0)</f>
        <v>0</v>
      </c>
    </row>
    <row r="338" spans="1:9" ht="15">
      <c r="A338" s="108" t="s">
        <v>330</v>
      </c>
      <c r="B338" s="113"/>
      <c r="C338" s="133"/>
      <c r="D338" s="115">
        <v>1</v>
      </c>
      <c r="E338" s="121">
        <f t="shared" si="6"/>
        <v>0</v>
      </c>
      <c r="F338" s="156"/>
      <c r="G338" s="156"/>
      <c r="H338" s="156"/>
      <c r="I338" s="156"/>
    </row>
    <row r="339" spans="1:5" ht="14.25">
      <c r="A339" s="107" t="s">
        <v>331</v>
      </c>
      <c r="B339" s="111"/>
      <c r="C339" s="132"/>
      <c r="D339" s="112">
        <v>1</v>
      </c>
      <c r="E339" s="121">
        <f t="shared" si="6"/>
        <v>0</v>
      </c>
    </row>
    <row r="340" spans="1:5" ht="14.25">
      <c r="A340" s="108" t="s">
        <v>332</v>
      </c>
      <c r="B340" s="113"/>
      <c r="C340" s="133"/>
      <c r="D340" s="115">
        <v>10</v>
      </c>
      <c r="E340" s="121">
        <f t="shared" si="6"/>
        <v>0</v>
      </c>
    </row>
    <row r="341" spans="1:5" ht="14.25">
      <c r="A341" s="108"/>
      <c r="B341" s="113"/>
      <c r="C341" s="133"/>
      <c r="D341" s="115"/>
      <c r="E341" s="121">
        <f t="shared" si="6"/>
        <v>0</v>
      </c>
    </row>
    <row r="342" spans="1:5" ht="14.25">
      <c r="A342" s="108"/>
      <c r="B342" s="113"/>
      <c r="C342" s="114"/>
      <c r="D342" s="115"/>
      <c r="E342" s="121">
        <f t="shared" si="6"/>
        <v>0</v>
      </c>
    </row>
    <row r="343" spans="1:5" ht="14.25">
      <c r="A343" s="108"/>
      <c r="B343" s="113"/>
      <c r="C343" s="114"/>
      <c r="D343" s="115"/>
      <c r="E343" s="121">
        <f t="shared" si="6"/>
        <v>0</v>
      </c>
    </row>
    <row r="344" spans="1:5" ht="14.25">
      <c r="A344" s="108"/>
      <c r="B344" s="113"/>
      <c r="C344" s="114"/>
      <c r="D344" s="115"/>
      <c r="E344" s="121">
        <f t="shared" si="6"/>
        <v>0</v>
      </c>
    </row>
    <row r="345" spans="1:5" ht="14.25">
      <c r="A345" s="108"/>
      <c r="B345" s="113"/>
      <c r="C345" s="114"/>
      <c r="D345" s="115"/>
      <c r="E345" s="121">
        <f t="shared" si="6"/>
        <v>0</v>
      </c>
    </row>
    <row r="346" spans="1:5" ht="14.25">
      <c r="A346" s="109"/>
      <c r="B346" s="113"/>
      <c r="C346" s="116"/>
      <c r="D346" s="117"/>
      <c r="E346" s="121">
        <f t="shared" si="6"/>
        <v>0</v>
      </c>
    </row>
    <row r="347" spans="1:5" ht="14.25">
      <c r="A347" s="108"/>
      <c r="B347" s="113"/>
      <c r="C347" s="114"/>
      <c r="D347" s="115"/>
      <c r="E347" s="121">
        <f t="shared" si="6"/>
        <v>0</v>
      </c>
    </row>
    <row r="348" spans="1:5" ht="14.25">
      <c r="A348" s="108"/>
      <c r="B348" s="113"/>
      <c r="C348" s="114"/>
      <c r="D348" s="115"/>
      <c r="E348" s="121">
        <f t="shared" si="6"/>
        <v>0</v>
      </c>
    </row>
    <row r="349" spans="1:5" ht="15" thickBot="1">
      <c r="A349" s="110"/>
      <c r="B349" s="118"/>
      <c r="C349" s="119"/>
      <c r="D349" s="120"/>
      <c r="E349" s="122">
        <f t="shared" si="6"/>
        <v>0</v>
      </c>
    </row>
    <row r="350" spans="1:5" ht="15.75" thickBot="1">
      <c r="A350" s="279" t="s">
        <v>309</v>
      </c>
      <c r="B350" s="280"/>
      <c r="C350" s="280"/>
      <c r="D350" s="280"/>
      <c r="E350" s="68">
        <f>SUM(E336:E349)</f>
        <v>0</v>
      </c>
    </row>
    <row r="351" spans="1:5" ht="15" thickBot="1">
      <c r="A351" s="60"/>
      <c r="B351" s="61"/>
      <c r="C351" s="61"/>
      <c r="D351" s="61"/>
      <c r="E351" s="60"/>
    </row>
    <row r="352" spans="1:5" ht="15.75" thickBot="1">
      <c r="A352" s="322" t="s">
        <v>150</v>
      </c>
      <c r="B352" s="323"/>
      <c r="C352" s="323"/>
      <c r="D352" s="323"/>
      <c r="E352" s="324"/>
    </row>
    <row r="353" spans="1:5" ht="30.75" thickBot="1">
      <c r="A353" s="69" t="s">
        <v>3</v>
      </c>
      <c r="B353" s="70" t="s">
        <v>100</v>
      </c>
      <c r="C353" s="70" t="s">
        <v>101</v>
      </c>
      <c r="D353" s="160" t="s">
        <v>260</v>
      </c>
      <c r="E353" s="71" t="s">
        <v>151</v>
      </c>
    </row>
    <row r="354" spans="1:5" ht="15.75" thickBot="1">
      <c r="A354" s="243" t="str">
        <f>$A$24&amp;" (44h semanais)"</f>
        <v>Profissional da Engenharia (44h semanais)</v>
      </c>
      <c r="B354" s="262">
        <f>E350</f>
        <v>0</v>
      </c>
      <c r="C354" s="262">
        <f>B354/12</f>
        <v>0</v>
      </c>
      <c r="D354" s="263">
        <v>1</v>
      </c>
      <c r="E354" s="270">
        <f>C354*D354</f>
        <v>0</v>
      </c>
    </row>
    <row r="355" ht="15" thickBot="1"/>
    <row r="356" spans="1:4" ht="15.75" thickBot="1">
      <c r="A356" s="325" t="s">
        <v>110</v>
      </c>
      <c r="B356" s="326"/>
      <c r="C356" s="326"/>
      <c r="D356" s="327"/>
    </row>
    <row r="357" spans="1:4" ht="30.75" thickBot="1">
      <c r="A357" s="72" t="s">
        <v>3</v>
      </c>
      <c r="B357" s="73" t="s">
        <v>152</v>
      </c>
      <c r="C357" s="73" t="s">
        <v>153</v>
      </c>
      <c r="D357" s="74" t="s">
        <v>4</v>
      </c>
    </row>
    <row r="358" spans="1:4" ht="15.75" thickBot="1">
      <c r="A358" s="243" t="str">
        <f>$A$24&amp;" (44h semanais)"</f>
        <v>Profissional da Engenharia (44h semanais)</v>
      </c>
      <c r="B358" s="271">
        <f>D332</f>
        <v>0</v>
      </c>
      <c r="C358" s="271">
        <f>E354</f>
        <v>0</v>
      </c>
      <c r="D358" s="270">
        <f>SUM(B358:C358)</f>
        <v>0</v>
      </c>
    </row>
    <row r="359" ht="14.25"/>
    <row r="360" spans="1:10" ht="15">
      <c r="A360" s="311" t="s">
        <v>111</v>
      </c>
      <c r="B360" s="311"/>
      <c r="C360" s="311"/>
      <c r="D360" s="311"/>
      <c r="E360" s="311"/>
      <c r="F360" s="311"/>
      <c r="G360" s="311"/>
      <c r="H360" s="311"/>
      <c r="J360" s="131"/>
    </row>
    <row r="361" spans="1:6" ht="15" thickBot="1">
      <c r="A361" s="312"/>
      <c r="B361" s="312"/>
      <c r="C361" s="312"/>
      <c r="D361" s="312"/>
      <c r="E361" s="312"/>
      <c r="F361" s="312"/>
    </row>
    <row r="362" spans="1:6" ht="15" customHeight="1">
      <c r="A362" s="313" t="s">
        <v>133</v>
      </c>
      <c r="B362" s="314"/>
      <c r="C362" s="149"/>
      <c r="D362" s="149"/>
      <c r="E362" s="149"/>
      <c r="F362" s="149"/>
    </row>
    <row r="363" spans="1:6" ht="15" customHeight="1" thickBot="1">
      <c r="A363" s="315"/>
      <c r="B363" s="316"/>
      <c r="C363" s="149"/>
      <c r="D363" s="149"/>
      <c r="E363" s="149"/>
      <c r="F363" s="149"/>
    </row>
    <row r="364" spans="1:6" ht="14.25">
      <c r="A364" s="125" t="s">
        <v>134</v>
      </c>
      <c r="B364" s="126">
        <v>0.06</v>
      </c>
      <c r="C364" s="149"/>
      <c r="D364" s="149"/>
      <c r="E364" s="149"/>
      <c r="F364" s="149"/>
    </row>
    <row r="365" spans="1:6" ht="14.25">
      <c r="A365" s="77" t="s">
        <v>135</v>
      </c>
      <c r="B365" s="123">
        <v>0.06</v>
      </c>
      <c r="C365" s="149"/>
      <c r="D365" s="149"/>
      <c r="E365" s="149"/>
      <c r="F365" s="149"/>
    </row>
    <row r="366" spans="1:6" ht="15" thickBot="1">
      <c r="A366" s="27" t="s">
        <v>136</v>
      </c>
      <c r="B366" s="124">
        <v>0.15</v>
      </c>
      <c r="C366" s="149"/>
      <c r="D366" s="149"/>
      <c r="E366" s="149"/>
      <c r="F366" s="149"/>
    </row>
    <row r="367" ht="15" thickBot="1"/>
    <row r="368" spans="1:4" ht="15.75" thickBot="1">
      <c r="A368" s="317" t="s">
        <v>111</v>
      </c>
      <c r="B368" s="318"/>
      <c r="C368" s="318"/>
      <c r="D368" s="319"/>
    </row>
    <row r="369" spans="1:4" ht="15.75" thickBot="1">
      <c r="A369" s="19" t="s">
        <v>3</v>
      </c>
      <c r="B369" s="20" t="s">
        <v>1</v>
      </c>
      <c r="C369" s="20" t="s">
        <v>2</v>
      </c>
      <c r="D369" s="22" t="s">
        <v>4</v>
      </c>
    </row>
    <row r="370" spans="1:9" ht="15.75" thickBot="1">
      <c r="A370" s="243" t="str">
        <f>$A$24&amp;" (44h semanais)"</f>
        <v>Profissional da Engenharia (44h semanais)</v>
      </c>
      <c r="B370" s="272">
        <f>F60+E166+E235+D313+D358</f>
        <v>0</v>
      </c>
      <c r="C370" s="273">
        <f>((1+$B$364)/(1-$B$365-$B$366))-1</f>
        <v>0.34177215189873444</v>
      </c>
      <c r="D370" s="246">
        <f>B370*C370</f>
        <v>0</v>
      </c>
      <c r="I370" s="223"/>
    </row>
    <row r="371" ht="14.25"/>
    <row r="372" spans="1:10" ht="15">
      <c r="A372" s="311" t="s">
        <v>137</v>
      </c>
      <c r="B372" s="311"/>
      <c r="C372" s="311"/>
      <c r="D372" s="311"/>
      <c r="E372" s="311"/>
      <c r="F372" s="311"/>
      <c r="G372" s="311"/>
      <c r="H372" s="311"/>
      <c r="J372" s="131"/>
    </row>
    <row r="373" ht="15" thickBot="1"/>
    <row r="374" spans="1:2" ht="15.75" thickBot="1">
      <c r="A374" s="320" t="s">
        <v>138</v>
      </c>
      <c r="B374" s="321"/>
    </row>
    <row r="375" spans="1:2" ht="15.75" thickBot="1">
      <c r="A375" s="224" t="s">
        <v>112</v>
      </c>
      <c r="B375" s="58" t="str">
        <f>$A$24</f>
        <v>Profissional da Engenharia</v>
      </c>
    </row>
    <row r="376" spans="1:2" ht="14.25">
      <c r="A376" s="228" t="s">
        <v>113</v>
      </c>
      <c r="B376" s="134">
        <f>F60</f>
        <v>0</v>
      </c>
    </row>
    <row r="377" spans="1:2" ht="14.25">
      <c r="A377" s="229" t="s">
        <v>114</v>
      </c>
      <c r="B377" s="135">
        <f>E166</f>
        <v>0</v>
      </c>
    </row>
    <row r="378" spans="1:2" ht="14.25">
      <c r="A378" s="229" t="s">
        <v>115</v>
      </c>
      <c r="B378" s="135">
        <f>E235</f>
        <v>0</v>
      </c>
    </row>
    <row r="379" spans="1:2" ht="28.5">
      <c r="A379" s="229" t="s">
        <v>116</v>
      </c>
      <c r="B379" s="135">
        <f>D313</f>
        <v>0</v>
      </c>
    </row>
    <row r="380" spans="1:2" ht="14.25">
      <c r="A380" s="229" t="s">
        <v>117</v>
      </c>
      <c r="B380" s="78">
        <f>D358</f>
        <v>0</v>
      </c>
    </row>
    <row r="381" spans="1:2" ht="29.25" thickBot="1">
      <c r="A381" s="229" t="s">
        <v>118</v>
      </c>
      <c r="B381" s="78">
        <f>D370</f>
        <v>0</v>
      </c>
    </row>
    <row r="382" spans="1:2" ht="15.75" thickBot="1">
      <c r="A382" s="234" t="s">
        <v>119</v>
      </c>
      <c r="B382" s="79">
        <f>SUM(B376:B381)</f>
        <v>0</v>
      </c>
    </row>
    <row r="383" spans="1:4" s="129" customFormat="1" ht="15">
      <c r="A383" s="127"/>
      <c r="B383" s="128"/>
      <c r="C383" s="128"/>
      <c r="D383" s="128"/>
    </row>
    <row r="384" spans="1:10" s="129" customFormat="1" ht="15">
      <c r="A384" s="311" t="s">
        <v>299</v>
      </c>
      <c r="B384" s="311"/>
      <c r="C384" s="311"/>
      <c r="D384" s="311"/>
      <c r="E384" s="311"/>
      <c r="F384" s="311"/>
      <c r="G384" s="311"/>
      <c r="H384" s="311"/>
      <c r="I384" s="10"/>
      <c r="J384" s="10"/>
    </row>
    <row r="385" spans="1:8" ht="15" thickBot="1">
      <c r="A385" s="144"/>
      <c r="B385" s="144"/>
      <c r="C385" s="144"/>
      <c r="D385" s="144"/>
      <c r="E385" s="144"/>
      <c r="F385" s="144"/>
      <c r="G385" s="144"/>
      <c r="H385" s="144"/>
    </row>
    <row r="386" spans="1:5" ht="15.75" thickBot="1">
      <c r="A386" s="320" t="s">
        <v>300</v>
      </c>
      <c r="B386" s="347"/>
      <c r="C386" s="347"/>
      <c r="D386" s="347"/>
      <c r="E386" s="321"/>
    </row>
    <row r="387" spans="1:5" ht="45.75" thickBot="1">
      <c r="A387" s="233" t="s">
        <v>255</v>
      </c>
      <c r="B387" s="235" t="s">
        <v>301</v>
      </c>
      <c r="C387" s="235" t="s">
        <v>302</v>
      </c>
      <c r="D387" s="235" t="s">
        <v>256</v>
      </c>
      <c r="E387" s="236" t="s">
        <v>303</v>
      </c>
    </row>
    <row r="388" spans="1:5" ht="15" thickBot="1">
      <c r="A388" s="157" t="str">
        <f>$A$24&amp;" (44h semanais)"</f>
        <v>Profissional da Engenharia (44h semanais)</v>
      </c>
      <c r="B388" s="209">
        <f>30/7*44</f>
        <v>188.57142857142856</v>
      </c>
      <c r="C388" s="219">
        <f>IF(B388="",0,1/B388)</f>
        <v>0.005303030303030303</v>
      </c>
      <c r="D388" s="158">
        <f>B382</f>
        <v>0</v>
      </c>
      <c r="E388" s="210">
        <f>D388*C388</f>
        <v>0</v>
      </c>
    </row>
    <row r="389" spans="1:5" ht="15.75" thickBot="1">
      <c r="A389" s="337" t="s">
        <v>257</v>
      </c>
      <c r="B389" s="338"/>
      <c r="C389" s="338"/>
      <c r="D389" s="339"/>
      <c r="E389" s="208">
        <f>SUM(E388:E388)</f>
        <v>0</v>
      </c>
    </row>
    <row r="390" ht="14.25"/>
  </sheetData>
  <sheetProtection/>
  <mergeCells count="116">
    <mergeCell ref="A389:D389"/>
    <mergeCell ref="A386:E386"/>
    <mergeCell ref="A1:H1"/>
    <mergeCell ref="A2:H2"/>
    <mergeCell ref="A3:H4"/>
    <mergeCell ref="A6:H6"/>
    <mergeCell ref="A7:H7"/>
    <mergeCell ref="A8:H8"/>
    <mergeCell ref="A17:H17"/>
    <mergeCell ref="A19:H19"/>
    <mergeCell ref="A20:H21"/>
    <mergeCell ref="A23:B23"/>
    <mergeCell ref="A26:H26"/>
    <mergeCell ref="A27:H27"/>
    <mergeCell ref="A16:H16"/>
    <mergeCell ref="A9:H9"/>
    <mergeCell ref="A10:H10"/>
    <mergeCell ref="A11:H11"/>
    <mergeCell ref="A12:H12"/>
    <mergeCell ref="A13:H13"/>
    <mergeCell ref="A29:D29"/>
    <mergeCell ref="A33:H33"/>
    <mergeCell ref="A34:H36"/>
    <mergeCell ref="A37:H38"/>
    <mergeCell ref="A84:H84"/>
    <mergeCell ref="A85:H86"/>
    <mergeCell ref="A88:B88"/>
    <mergeCell ref="A100:D100"/>
    <mergeCell ref="A104:D104"/>
    <mergeCell ref="A108:D108"/>
    <mergeCell ref="A39:H40"/>
    <mergeCell ref="A42:D42"/>
    <mergeCell ref="A58:F58"/>
    <mergeCell ref="A63:H63"/>
    <mergeCell ref="A65:H65"/>
    <mergeCell ref="A67:D67"/>
    <mergeCell ref="A71:D71"/>
    <mergeCell ref="A75:E75"/>
    <mergeCell ref="A79:E79"/>
    <mergeCell ref="A47:H47"/>
    <mergeCell ref="A48:H48"/>
    <mergeCell ref="A50:D50"/>
    <mergeCell ref="A55:H55"/>
    <mergeCell ref="A56:H56"/>
    <mergeCell ref="A130:F130"/>
    <mergeCell ref="A132:D132"/>
    <mergeCell ref="A136:D136"/>
    <mergeCell ref="A140:D140"/>
    <mergeCell ref="A144:F144"/>
    <mergeCell ref="A145:H145"/>
    <mergeCell ref="A112:H112"/>
    <mergeCell ref="A113:H114"/>
    <mergeCell ref="A116:F116"/>
    <mergeCell ref="A118:E118"/>
    <mergeCell ref="A122:E122"/>
    <mergeCell ref="A126:D126"/>
    <mergeCell ref="A164:E164"/>
    <mergeCell ref="A168:H168"/>
    <mergeCell ref="A169:H170"/>
    <mergeCell ref="A172:B172"/>
    <mergeCell ref="A180:H180"/>
    <mergeCell ref="A181:H185"/>
    <mergeCell ref="A147:D147"/>
    <mergeCell ref="A151:F151"/>
    <mergeCell ref="A152:H152"/>
    <mergeCell ref="A154:D154"/>
    <mergeCell ref="A158:F158"/>
    <mergeCell ref="A162:H162"/>
    <mergeCell ref="A210:D210"/>
    <mergeCell ref="A214:D214"/>
    <mergeCell ref="A218:H218"/>
    <mergeCell ref="A219:H221"/>
    <mergeCell ref="A223:E223"/>
    <mergeCell ref="A227:D227"/>
    <mergeCell ref="A187:D187"/>
    <mergeCell ref="A191:D191"/>
    <mergeCell ref="A195:D195"/>
    <mergeCell ref="A199:H199"/>
    <mergeCell ref="A200:H204"/>
    <mergeCell ref="A206:D206"/>
    <mergeCell ref="A247:A248"/>
    <mergeCell ref="B247:B248"/>
    <mergeCell ref="C247:C248"/>
    <mergeCell ref="A262:D262"/>
    <mergeCell ref="A263:A264"/>
    <mergeCell ref="B263:D263"/>
    <mergeCell ref="A231:H231"/>
    <mergeCell ref="A233:E233"/>
    <mergeCell ref="A237:H237"/>
    <mergeCell ref="A238:H243"/>
    <mergeCell ref="A245:G245"/>
    <mergeCell ref="A246:G246"/>
    <mergeCell ref="A301:D301"/>
    <mergeCell ref="A305:D305"/>
    <mergeCell ref="A309:H309"/>
    <mergeCell ref="A311:D311"/>
    <mergeCell ref="A315:H315"/>
    <mergeCell ref="A317:D317"/>
    <mergeCell ref="A334:E334"/>
    <mergeCell ref="A279:H279"/>
    <mergeCell ref="A280:H283"/>
    <mergeCell ref="A285:D285"/>
    <mergeCell ref="A289:E289"/>
    <mergeCell ref="A293:H293"/>
    <mergeCell ref="A294:H299"/>
    <mergeCell ref="A384:H384"/>
    <mergeCell ref="A360:H360"/>
    <mergeCell ref="A361:F361"/>
    <mergeCell ref="A362:B363"/>
    <mergeCell ref="A368:D368"/>
    <mergeCell ref="A372:H372"/>
    <mergeCell ref="A374:B374"/>
    <mergeCell ref="A328:C328"/>
    <mergeCell ref="A330:D330"/>
    <mergeCell ref="A352:E352"/>
    <mergeCell ref="A356:D356"/>
  </mergeCells>
  <hyperlinks>
    <hyperlink ref="A376" location="'Geral - Hora'!A87" display="Remuneração"/>
    <hyperlink ref="A377" location="'Geral - Hora'!A279" display="Encargos e Benefícios"/>
    <hyperlink ref="A378" location="'Geral - Hora'!A394" display="Rescisão"/>
    <hyperlink ref="A379" location="'Geral - Hora'!A497" display="Reposição do Profissional Ausente"/>
    <hyperlink ref="A380" location="'Geral - Hora'!A559" display="Insumos Diversos"/>
    <hyperlink ref="A381" location="'Geral - Hora'!A576" display="Custos Indiretos, Tributos e Lucro"/>
    <hyperlink ref="A6:H6" location="'Geral - Hora'!A16" display="MÓDULO 1 - REMUNERAÇÃO"/>
    <hyperlink ref="A7:H7" location="'Geral - Hora'!A63" display="MÓDULO 2 - ENCARGOS E BENEFÍCIOS (ANUAIS, MENSAIS E DIÁRIOS)"/>
    <hyperlink ref="A8:H8" location="'Geral - Hora'!A168" display="MÓDULO 3 - PROVISÃO PARA RESCISÃO"/>
    <hyperlink ref="A9:H9" location="'Geral - Hora'!A237" display="MÓDULO 4 - CUSTO DE REPOSIÇÃO DO PROFISSIONAL AUSENTE"/>
    <hyperlink ref="A10:H10" location="'Geral - Hora'!A315" display="MÓDULO 5 - INSUMOS DE MÃO DE OBRA"/>
    <hyperlink ref="A11:H11" location="'Geral - Hora'!A360" display="MÓDULO 6 - CUSTOS INDIRETOS, TRIBUTOS E LUCRO"/>
    <hyperlink ref="A12:H12" location="'Geral - Hora'!A372" display="CUSTO DO TRABALHADOR"/>
    <hyperlink ref="A13:H13" location="'Geral - Hora'!A384" display="COMPLEMENTO DO CUSTO POR HORA"/>
  </hyperlinks>
  <printOptions/>
  <pageMargins left="0.511811024" right="0.511811024" top="0.787401575" bottom="0.787401575" header="0.31496062" footer="0.31496062"/>
  <pageSetup horizontalDpi="360" verticalDpi="36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H166"/>
  <sheetViews>
    <sheetView showGridLines="0" tabSelected="1" view="pageBreakPreview" zoomScale="60" zoomScaleNormal="90" zoomScalePageLayoutView="0" workbookViewId="0" topLeftCell="A113">
      <selection activeCell="B6" sqref="B6"/>
    </sheetView>
  </sheetViews>
  <sheetFormatPr defaultColWidth="9.140625" defaultRowHeight="15"/>
  <cols>
    <col min="1" max="1" width="9.140625" style="8" customWidth="1"/>
    <col min="2" max="2" width="72.140625" style="8" customWidth="1"/>
    <col min="3" max="3" width="18.00390625" style="8" customWidth="1"/>
    <col min="4" max="4" width="14.28125" style="8" customWidth="1"/>
    <col min="5" max="5" width="12.7109375" style="8" customWidth="1"/>
    <col min="6" max="6" width="12.00390625" style="8" customWidth="1"/>
    <col min="7" max="7" width="15.140625" style="8" customWidth="1"/>
    <col min="8" max="8" width="11.00390625" style="8" customWidth="1"/>
    <col min="9" max="9" width="11.140625" style="8" customWidth="1"/>
    <col min="10" max="10" width="11.421875" style="8" bestFit="1" customWidth="1"/>
    <col min="11" max="16384" width="9.140625" style="8" customWidth="1"/>
  </cols>
  <sheetData>
    <row r="1" spans="1:6" ht="23.25">
      <c r="A1" s="370" t="s">
        <v>333</v>
      </c>
      <c r="B1" s="370"/>
      <c r="C1" s="370"/>
      <c r="D1" s="370"/>
      <c r="E1" s="370"/>
      <c r="F1" s="370"/>
    </row>
    <row r="2" spans="1:6" ht="23.25">
      <c r="A2" s="370" t="s">
        <v>215</v>
      </c>
      <c r="B2" s="370"/>
      <c r="C2" s="370"/>
      <c r="D2" s="370"/>
      <c r="E2" s="370"/>
      <c r="F2" s="370"/>
    </row>
    <row r="3" spans="1:6" ht="23.25">
      <c r="A3" s="370" t="s">
        <v>259</v>
      </c>
      <c r="B3" s="370"/>
      <c r="C3" s="370"/>
      <c r="D3" s="370"/>
      <c r="E3" s="370"/>
      <c r="F3" s="370"/>
    </row>
    <row r="4" spans="1:6" ht="15.75">
      <c r="A4" s="371" t="s">
        <v>221</v>
      </c>
      <c r="B4" s="371"/>
      <c r="C4" s="371"/>
      <c r="D4" s="371"/>
      <c r="E4" s="371"/>
      <c r="F4" s="371"/>
    </row>
    <row r="5" spans="1:6" ht="15.75">
      <c r="A5" s="372"/>
      <c r="B5" s="372"/>
      <c r="C5" s="372"/>
      <c r="D5" s="372"/>
      <c r="E5" s="372"/>
      <c r="F5" s="372"/>
    </row>
    <row r="6" spans="1:6" ht="15.75">
      <c r="A6" s="173"/>
      <c r="B6" s="173"/>
      <c r="C6" s="173"/>
      <c r="D6" s="173"/>
      <c r="E6" s="173"/>
      <c r="F6" s="173"/>
    </row>
    <row r="7" spans="2:6" ht="15.75">
      <c r="B7" s="174" t="s">
        <v>281</v>
      </c>
      <c r="C7" s="175"/>
      <c r="D7" s="176"/>
      <c r="E7" s="176"/>
      <c r="F7" s="176"/>
    </row>
    <row r="8" spans="2:6" ht="15.75">
      <c r="B8" s="174" t="s">
        <v>282</v>
      </c>
      <c r="C8" s="175"/>
      <c r="D8" s="176"/>
      <c r="E8" s="176"/>
      <c r="F8" s="176"/>
    </row>
    <row r="9" spans="2:6" ht="15.75">
      <c r="B9" s="174"/>
      <c r="D9" s="176"/>
      <c r="E9" s="176"/>
      <c r="F9" s="176"/>
    </row>
    <row r="10" spans="2:6" ht="15.75">
      <c r="B10" s="174" t="s">
        <v>283</v>
      </c>
      <c r="C10" s="175"/>
      <c r="D10" s="176"/>
      <c r="E10" s="176"/>
      <c r="F10" s="176"/>
    </row>
    <row r="11" spans="1:6" ht="15.75">
      <c r="A11" s="176"/>
      <c r="B11" s="174" t="s">
        <v>284</v>
      </c>
      <c r="C11" s="175"/>
      <c r="D11" s="176"/>
      <c r="E11" s="176"/>
      <c r="F11" s="176"/>
    </row>
    <row r="12" spans="1:6" ht="15.75">
      <c r="A12" s="176"/>
      <c r="B12" s="176"/>
      <c r="C12" s="176"/>
      <c r="D12" s="176"/>
      <c r="E12" s="176"/>
      <c r="F12" s="176"/>
    </row>
    <row r="13" spans="1:3" ht="15.75">
      <c r="A13" s="373" t="s">
        <v>285</v>
      </c>
      <c r="B13" s="373"/>
      <c r="C13" s="373"/>
    </row>
    <row r="14" ht="16.5" thickBot="1"/>
    <row r="15" spans="1:3" ht="16.5" thickBot="1">
      <c r="A15" s="177" t="s">
        <v>157</v>
      </c>
      <c r="B15" s="178" t="s">
        <v>286</v>
      </c>
      <c r="C15" s="182"/>
    </row>
    <row r="16" spans="1:3" ht="16.5" thickBot="1">
      <c r="A16" s="4" t="s">
        <v>159</v>
      </c>
      <c r="B16" s="5" t="s">
        <v>287</v>
      </c>
      <c r="C16" s="183"/>
    </row>
    <row r="17" spans="1:3" ht="16.5" thickBot="1">
      <c r="A17" s="4" t="s">
        <v>161</v>
      </c>
      <c r="B17" s="5" t="s">
        <v>288</v>
      </c>
      <c r="C17" s="183"/>
    </row>
    <row r="18" spans="1:3" ht="16.5" thickBot="1">
      <c r="A18" s="4" t="s">
        <v>163</v>
      </c>
      <c r="B18" s="5" t="s">
        <v>289</v>
      </c>
      <c r="C18" s="183"/>
    </row>
    <row r="19" spans="1:3" ht="15.75">
      <c r="A19" s="179"/>
      <c r="B19" s="180"/>
      <c r="C19" s="181"/>
    </row>
    <row r="20" spans="1:3" ht="15.75">
      <c r="A20" s="179"/>
      <c r="B20" s="180"/>
      <c r="C20" s="181"/>
    </row>
    <row r="21" spans="1:4" ht="15.75">
      <c r="A21" s="373" t="s">
        <v>290</v>
      </c>
      <c r="B21" s="373"/>
      <c r="C21" s="373"/>
      <c r="D21" s="373"/>
    </row>
    <row r="22" ht="16.5" thickBot="1"/>
    <row r="23" spans="1:4" ht="126.75" thickBot="1">
      <c r="A23" s="369" t="s">
        <v>291</v>
      </c>
      <c r="B23" s="365"/>
      <c r="C23" s="184" t="s">
        <v>230</v>
      </c>
      <c r="D23" s="184" t="s">
        <v>292</v>
      </c>
    </row>
    <row r="24" spans="1:4" ht="16.5" thickBot="1">
      <c r="A24" s="374"/>
      <c r="B24" s="375"/>
      <c r="C24" s="183" t="s">
        <v>326</v>
      </c>
      <c r="D24" s="183">
        <v>500</v>
      </c>
    </row>
    <row r="25" spans="1:4" ht="16.5" thickBot="1">
      <c r="A25" s="374"/>
      <c r="B25" s="375"/>
      <c r="C25" s="183"/>
      <c r="D25" s="183"/>
    </row>
    <row r="26" spans="1:4" ht="16.5" thickBot="1">
      <c r="A26" s="374"/>
      <c r="B26" s="375"/>
      <c r="C26" s="183"/>
      <c r="D26" s="183"/>
    </row>
    <row r="27" spans="1:3" ht="15.75">
      <c r="A27" s="179"/>
      <c r="B27" s="180"/>
      <c r="C27" s="181"/>
    </row>
    <row r="28" spans="1:3" ht="15.75">
      <c r="A28" s="179"/>
      <c r="B28" s="180"/>
      <c r="C28" s="181"/>
    </row>
    <row r="29" spans="1:6" ht="15.75">
      <c r="A29" s="373" t="s">
        <v>154</v>
      </c>
      <c r="B29" s="373"/>
      <c r="C29" s="373"/>
      <c r="D29" s="373"/>
      <c r="E29" s="373"/>
      <c r="F29" s="373"/>
    </row>
    <row r="30" ht="16.5" thickBot="1"/>
    <row r="31" spans="1:4" ht="16.5" thickBot="1">
      <c r="A31" s="240">
        <v>1</v>
      </c>
      <c r="B31" s="240" t="s">
        <v>155</v>
      </c>
      <c r="C31" s="241" t="str">
        <f>'Geral - Hora'!$A$24</f>
        <v>Profissional da Engenharia</v>
      </c>
      <c r="D31" s="240" t="s">
        <v>249</v>
      </c>
    </row>
    <row r="32" spans="1:4" ht="16.5" thickBot="1">
      <c r="A32" s="4" t="s">
        <v>157</v>
      </c>
      <c r="B32" s="5" t="s">
        <v>158</v>
      </c>
      <c r="C32" s="136">
        <f>'Geral - Hora'!B60</f>
        <v>0</v>
      </c>
      <c r="D32" s="136">
        <f aca="true" t="shared" si="0" ref="D32:D37">SUM(C32:C32)</f>
        <v>0</v>
      </c>
    </row>
    <row r="33" spans="1:4" ht="16.5" thickBot="1">
      <c r="A33" s="4" t="s">
        <v>159</v>
      </c>
      <c r="B33" s="5" t="s">
        <v>250</v>
      </c>
      <c r="C33" s="136">
        <f>'Geral - Hora'!C60</f>
        <v>0</v>
      </c>
      <c r="D33" s="136">
        <f t="shared" si="0"/>
        <v>0</v>
      </c>
    </row>
    <row r="34" spans="1:4" ht="16.5" thickBot="1">
      <c r="A34" s="4" t="s">
        <v>161</v>
      </c>
      <c r="B34" s="5" t="s">
        <v>160</v>
      </c>
      <c r="C34" s="136">
        <f>IF('Geral - Hora'!$A$42=B$34,'Geral - Hora'!$D$44,0)</f>
        <v>0</v>
      </c>
      <c r="D34" s="136">
        <f t="shared" si="0"/>
        <v>0</v>
      </c>
    </row>
    <row r="35" spans="1:4" ht="16.5" thickBot="1">
      <c r="A35" s="4" t="s">
        <v>163</v>
      </c>
      <c r="B35" s="5" t="s">
        <v>162</v>
      </c>
      <c r="C35" s="136">
        <f>IF('Geral - Hora'!$A$42=B$35,'Geral - Hora'!$D$44,0)</f>
        <v>0</v>
      </c>
      <c r="D35" s="136">
        <f t="shared" si="0"/>
        <v>0</v>
      </c>
    </row>
    <row r="36" spans="1:4" ht="16.5" thickBot="1">
      <c r="A36" s="4"/>
      <c r="B36" s="5"/>
      <c r="C36" s="136"/>
      <c r="D36" s="136">
        <f t="shared" si="0"/>
        <v>0</v>
      </c>
    </row>
    <row r="37" spans="1:4" ht="16.5" thickBot="1">
      <c r="A37" s="4" t="s">
        <v>165</v>
      </c>
      <c r="B37" s="5" t="str">
        <f>"Outros - "&amp;PROPER('Geral - Hora'!E59)</f>
        <v>Outros - Adicional Xxx</v>
      </c>
      <c r="C37" s="136">
        <f>'Geral - Hora'!E60</f>
        <v>0</v>
      </c>
      <c r="D37" s="136">
        <f t="shared" si="0"/>
        <v>0</v>
      </c>
    </row>
    <row r="38" spans="1:4" ht="16.5" thickBot="1">
      <c r="A38" s="364" t="s">
        <v>8</v>
      </c>
      <c r="B38" s="365"/>
      <c r="C38" s="137">
        <f>SUM(C32:C37)</f>
        <v>0</v>
      </c>
      <c r="D38" s="137">
        <f>SUM(D32:D37)</f>
        <v>0</v>
      </c>
    </row>
    <row r="39" ht="15.75"/>
    <row r="40" ht="15.75"/>
    <row r="41" spans="1:6" ht="15.75">
      <c r="A41" s="363" t="s">
        <v>167</v>
      </c>
      <c r="B41" s="363"/>
      <c r="C41" s="363"/>
      <c r="D41" s="363"/>
      <c r="E41" s="363"/>
      <c r="F41" s="363"/>
    </row>
    <row r="42" ht="15.75">
      <c r="A42" s="2"/>
    </row>
    <row r="43" spans="1:6" ht="15.75">
      <c r="A43" s="367" t="s">
        <v>168</v>
      </c>
      <c r="B43" s="367"/>
      <c r="C43" s="367"/>
      <c r="D43" s="367"/>
      <c r="E43" s="367"/>
      <c r="F43" s="367"/>
    </row>
    <row r="44" spans="1:6" s="141" customFormat="1" ht="16.5" thickBot="1">
      <c r="A44" s="190"/>
      <c r="B44" s="190"/>
      <c r="C44" s="190"/>
      <c r="D44" s="190"/>
      <c r="E44" s="190"/>
      <c r="F44" s="190"/>
    </row>
    <row r="45" spans="1:4" s="225" customFormat="1" ht="32.25" thickBot="1">
      <c r="A45" s="242" t="s">
        <v>169</v>
      </c>
      <c r="B45" s="242" t="s">
        <v>170</v>
      </c>
      <c r="C45" s="281" t="str">
        <f>'Geral - Hora'!$A$24</f>
        <v>Profissional da Engenharia</v>
      </c>
      <c r="D45" s="242" t="s">
        <v>249</v>
      </c>
    </row>
    <row r="46" spans="1:4" ht="16.5" thickBot="1">
      <c r="A46" s="177" t="s">
        <v>157</v>
      </c>
      <c r="B46" s="191" t="s">
        <v>171</v>
      </c>
      <c r="C46" s="192">
        <f>'Geral - Hora'!B81</f>
        <v>0</v>
      </c>
      <c r="D46" s="192">
        <f>SUM(C46:C46)</f>
        <v>0</v>
      </c>
    </row>
    <row r="47" spans="1:4" ht="16.5" thickBot="1">
      <c r="A47" s="177" t="s">
        <v>159</v>
      </c>
      <c r="B47" s="191" t="s">
        <v>172</v>
      </c>
      <c r="C47" s="192">
        <f>'Geral - Hora'!$C81+'Geral - Hora'!$D81</f>
        <v>0</v>
      </c>
      <c r="D47" s="192">
        <f>SUM(C47:C47)</f>
        <v>0</v>
      </c>
    </row>
    <row r="48" spans="1:4" ht="16.5" thickBot="1">
      <c r="A48" s="366" t="s">
        <v>8</v>
      </c>
      <c r="B48" s="366"/>
      <c r="C48" s="193">
        <f>SUM(C46:C47)</f>
        <v>0</v>
      </c>
      <c r="D48" s="193">
        <f>SUM(D46:D47)</f>
        <v>0</v>
      </c>
    </row>
    <row r="49" ht="15.75"/>
    <row r="50" ht="15.75"/>
    <row r="51" spans="1:6" ht="15.75">
      <c r="A51" s="368" t="s">
        <v>252</v>
      </c>
      <c r="B51" s="368"/>
      <c r="C51" s="368"/>
      <c r="D51" s="368"/>
      <c r="E51" s="368"/>
      <c r="F51" s="368"/>
    </row>
    <row r="52" spans="1:6" s="141" customFormat="1" ht="16.5" thickBot="1">
      <c r="A52" s="189"/>
      <c r="B52" s="189"/>
      <c r="C52" s="189"/>
      <c r="D52" s="189"/>
      <c r="E52" s="189"/>
      <c r="F52" s="189"/>
    </row>
    <row r="53" spans="1:5" s="225" customFormat="1" ht="32.25" thickBot="1">
      <c r="A53" s="242" t="s">
        <v>173</v>
      </c>
      <c r="B53" s="242" t="s">
        <v>174</v>
      </c>
      <c r="C53" s="242" t="s">
        <v>175</v>
      </c>
      <c r="D53" s="281" t="str">
        <f>'Geral - Hora'!$A$24</f>
        <v>Profissional da Engenharia</v>
      </c>
      <c r="E53" s="242" t="s">
        <v>156</v>
      </c>
    </row>
    <row r="54" spans="1:5" ht="16.5" thickBot="1">
      <c r="A54" s="177" t="s">
        <v>157</v>
      </c>
      <c r="B54" s="191" t="s">
        <v>176</v>
      </c>
      <c r="C54" s="194">
        <f>'Geral - Hora'!B90</f>
        <v>0.2</v>
      </c>
      <c r="D54" s="192">
        <f aca="true" t="shared" si="1" ref="D54:D61">(C$38+C$48)*$C54</f>
        <v>0</v>
      </c>
      <c r="E54" s="192">
        <f aca="true" t="shared" si="2" ref="E54:E61">SUM(D54:D54)</f>
        <v>0</v>
      </c>
    </row>
    <row r="55" spans="1:5" ht="16.5" thickBot="1">
      <c r="A55" s="177" t="s">
        <v>159</v>
      </c>
      <c r="B55" s="191" t="s">
        <v>177</v>
      </c>
      <c r="C55" s="194">
        <f>'Geral - Hora'!B91</f>
        <v>0.025</v>
      </c>
      <c r="D55" s="192">
        <f t="shared" si="1"/>
        <v>0</v>
      </c>
      <c r="E55" s="192">
        <f t="shared" si="2"/>
        <v>0</v>
      </c>
    </row>
    <row r="56" spans="1:5" ht="16.5" thickBot="1">
      <c r="A56" s="177" t="s">
        <v>161</v>
      </c>
      <c r="B56" s="191" t="s">
        <v>178</v>
      </c>
      <c r="C56" s="194">
        <f>'Geral - Hora'!B92</f>
        <v>0.03</v>
      </c>
      <c r="D56" s="192">
        <f t="shared" si="1"/>
        <v>0</v>
      </c>
      <c r="E56" s="192">
        <f t="shared" si="2"/>
        <v>0</v>
      </c>
    </row>
    <row r="57" spans="1:5" ht="16.5" thickBot="1">
      <c r="A57" s="177" t="s">
        <v>163</v>
      </c>
      <c r="B57" s="191" t="s">
        <v>179</v>
      </c>
      <c r="C57" s="194">
        <f>'Geral - Hora'!B93</f>
        <v>0.01</v>
      </c>
      <c r="D57" s="192">
        <f t="shared" si="1"/>
        <v>0</v>
      </c>
      <c r="E57" s="192">
        <f t="shared" si="2"/>
        <v>0</v>
      </c>
    </row>
    <row r="58" spans="1:5" ht="16.5" thickBot="1">
      <c r="A58" s="177" t="s">
        <v>164</v>
      </c>
      <c r="B58" s="191" t="s">
        <v>180</v>
      </c>
      <c r="C58" s="194">
        <f>'Geral - Hora'!B94</f>
        <v>0.015</v>
      </c>
      <c r="D58" s="192">
        <f t="shared" si="1"/>
        <v>0</v>
      </c>
      <c r="E58" s="192">
        <f t="shared" si="2"/>
        <v>0</v>
      </c>
    </row>
    <row r="59" spans="1:5" ht="16.5" thickBot="1">
      <c r="A59" s="177" t="s">
        <v>165</v>
      </c>
      <c r="B59" s="191" t="s">
        <v>19</v>
      </c>
      <c r="C59" s="194">
        <f>'Geral - Hora'!B95</f>
        <v>0.006</v>
      </c>
      <c r="D59" s="192">
        <f t="shared" si="1"/>
        <v>0</v>
      </c>
      <c r="E59" s="192">
        <f t="shared" si="2"/>
        <v>0</v>
      </c>
    </row>
    <row r="60" spans="1:5" ht="16.5" thickBot="1">
      <c r="A60" s="177" t="s">
        <v>166</v>
      </c>
      <c r="B60" s="191" t="s">
        <v>20</v>
      </c>
      <c r="C60" s="194">
        <f>'Geral - Hora'!B96</f>
        <v>0.002</v>
      </c>
      <c r="D60" s="192">
        <f t="shared" si="1"/>
        <v>0</v>
      </c>
      <c r="E60" s="192">
        <f t="shared" si="2"/>
        <v>0</v>
      </c>
    </row>
    <row r="61" spans="1:5" ht="16.5" thickBot="1">
      <c r="A61" s="177" t="s">
        <v>181</v>
      </c>
      <c r="B61" s="191" t="s">
        <v>21</v>
      </c>
      <c r="C61" s="194">
        <f>'Geral - Hora'!B97</f>
        <v>0.08</v>
      </c>
      <c r="D61" s="192">
        <f t="shared" si="1"/>
        <v>0</v>
      </c>
      <c r="E61" s="192">
        <f t="shared" si="2"/>
        <v>0</v>
      </c>
    </row>
    <row r="62" spans="1:5" ht="16.5" thickBot="1">
      <c r="A62" s="366" t="s">
        <v>182</v>
      </c>
      <c r="B62" s="366"/>
      <c r="C62" s="177"/>
      <c r="D62" s="195">
        <f>SUM(D54:D61)</f>
        <v>0</v>
      </c>
      <c r="E62" s="195">
        <f>SUM(E54:E61)</f>
        <v>0</v>
      </c>
    </row>
    <row r="63" ht="15.75"/>
    <row r="64" ht="15.75"/>
    <row r="65" spans="1:6" ht="15.75">
      <c r="A65" s="367" t="s">
        <v>251</v>
      </c>
      <c r="B65" s="367"/>
      <c r="C65" s="367"/>
      <c r="D65" s="367"/>
      <c r="E65" s="367"/>
      <c r="F65" s="367"/>
    </row>
    <row r="66" spans="1:6" s="141" customFormat="1" ht="16.5" thickBot="1">
      <c r="A66" s="190"/>
      <c r="B66" s="190"/>
      <c r="C66" s="190"/>
      <c r="D66" s="190"/>
      <c r="E66" s="190"/>
      <c r="F66" s="190"/>
    </row>
    <row r="67" spans="1:4" ht="16.5" thickBot="1">
      <c r="A67" s="242" t="s">
        <v>183</v>
      </c>
      <c r="B67" s="242" t="s">
        <v>184</v>
      </c>
      <c r="C67" s="281" t="str">
        <f>'Geral - Hora'!$A$24</f>
        <v>Profissional da Engenharia</v>
      </c>
      <c r="D67" s="242" t="s">
        <v>249</v>
      </c>
    </row>
    <row r="68" spans="1:4" ht="16.5" thickBot="1">
      <c r="A68" s="177" t="s">
        <v>157</v>
      </c>
      <c r="B68" s="191" t="s">
        <v>185</v>
      </c>
      <c r="C68" s="192">
        <f>'Geral - Hora'!$B160</f>
        <v>0</v>
      </c>
      <c r="D68" s="192">
        <f>SUM(C68:C68)</f>
        <v>0</v>
      </c>
    </row>
    <row r="69" spans="1:4" ht="16.5" thickBot="1">
      <c r="A69" s="177" t="s">
        <v>159</v>
      </c>
      <c r="B69" s="191" t="s">
        <v>186</v>
      </c>
      <c r="C69" s="192">
        <f>'Geral - Hora'!$C160</f>
        <v>0</v>
      </c>
      <c r="D69" s="192">
        <f>SUM(C69:C69)</f>
        <v>0</v>
      </c>
    </row>
    <row r="70" spans="1:4" ht="16.5" thickBot="1">
      <c r="A70" s="177" t="s">
        <v>161</v>
      </c>
      <c r="B70" s="191" t="str">
        <f>'Geral - Hora'!A147</f>
        <v>BENEFÍCIO xxx</v>
      </c>
      <c r="C70" s="192">
        <f>'Geral - Hora'!$D160</f>
        <v>0</v>
      </c>
      <c r="D70" s="192">
        <f>SUM(C70:C70)</f>
        <v>0</v>
      </c>
    </row>
    <row r="71" spans="1:4" ht="16.5" thickBot="1">
      <c r="A71" s="177" t="s">
        <v>163</v>
      </c>
      <c r="B71" s="191" t="str">
        <f>'Geral - Hora'!A154</f>
        <v>BENEFÍCIO yyy </v>
      </c>
      <c r="C71" s="192">
        <f>'Geral - Hora'!$E160</f>
        <v>0</v>
      </c>
      <c r="D71" s="192">
        <f>SUM(C71:C71)</f>
        <v>0</v>
      </c>
    </row>
    <row r="72" spans="1:4" ht="16.5" thickBot="1">
      <c r="A72" s="366" t="s">
        <v>8</v>
      </c>
      <c r="B72" s="366"/>
      <c r="C72" s="193">
        <f>SUM(C68:C71)</f>
        <v>0</v>
      </c>
      <c r="D72" s="193">
        <f>SUM(D68:D71)</f>
        <v>0</v>
      </c>
    </row>
    <row r="73" ht="15.75"/>
    <row r="74" ht="15.75"/>
    <row r="75" spans="1:6" ht="15.75">
      <c r="A75" s="367" t="s">
        <v>187</v>
      </c>
      <c r="B75" s="367"/>
      <c r="C75" s="367"/>
      <c r="D75" s="367"/>
      <c r="E75" s="367"/>
      <c r="F75" s="367"/>
    </row>
    <row r="76" spans="1:6" s="141" customFormat="1" ht="16.5" thickBot="1">
      <c r="A76" s="190"/>
      <c r="B76" s="190"/>
      <c r="C76" s="190"/>
      <c r="D76" s="190"/>
      <c r="E76" s="190"/>
      <c r="F76" s="190"/>
    </row>
    <row r="77" spans="1:4" ht="16.5" thickBot="1">
      <c r="A77" s="240">
        <v>2</v>
      </c>
      <c r="B77" s="240" t="s">
        <v>188</v>
      </c>
      <c r="C77" s="281" t="str">
        <f>'Geral - Hora'!$A$24</f>
        <v>Profissional da Engenharia</v>
      </c>
      <c r="D77" s="240" t="s">
        <v>156</v>
      </c>
    </row>
    <row r="78" spans="1:4" ht="16.5" thickBot="1">
      <c r="A78" s="4" t="s">
        <v>169</v>
      </c>
      <c r="B78" s="5" t="s">
        <v>170</v>
      </c>
      <c r="C78" s="138">
        <f>C48</f>
        <v>0</v>
      </c>
      <c r="D78" s="138">
        <f>SUM(C78:C78)</f>
        <v>0</v>
      </c>
    </row>
    <row r="79" spans="1:4" ht="16.5" thickBot="1">
      <c r="A79" s="4" t="s">
        <v>173</v>
      </c>
      <c r="B79" s="5" t="s">
        <v>174</v>
      </c>
      <c r="C79" s="138">
        <f>D62</f>
        <v>0</v>
      </c>
      <c r="D79" s="138">
        <f>SUM(C79:C79)</f>
        <v>0</v>
      </c>
    </row>
    <row r="80" spans="1:4" ht="16.5" thickBot="1">
      <c r="A80" s="4" t="s">
        <v>183</v>
      </c>
      <c r="B80" s="5" t="s">
        <v>184</v>
      </c>
      <c r="C80" s="138">
        <f>C72</f>
        <v>0</v>
      </c>
      <c r="D80" s="138">
        <f>SUM(C80:C80)</f>
        <v>0</v>
      </c>
    </row>
    <row r="81" spans="1:4" ht="16.5" thickBot="1">
      <c r="A81" s="364" t="s">
        <v>8</v>
      </c>
      <c r="B81" s="365"/>
      <c r="C81" s="139">
        <f>SUM(C78:C80)</f>
        <v>0</v>
      </c>
      <c r="D81" s="139">
        <f>SUM(D78:D80)</f>
        <v>0</v>
      </c>
    </row>
    <row r="82" ht="15.75">
      <c r="A82" s="1"/>
    </row>
    <row r="83" ht="15.75"/>
    <row r="84" spans="1:6" ht="15.75">
      <c r="A84" s="363" t="s">
        <v>189</v>
      </c>
      <c r="B84" s="363"/>
      <c r="C84" s="363"/>
      <c r="D84" s="363"/>
      <c r="E84" s="363"/>
      <c r="F84" s="363"/>
    </row>
    <row r="85" spans="1:6" s="141" customFormat="1" ht="16.5" thickBot="1">
      <c r="A85" s="188"/>
      <c r="B85" s="188"/>
      <c r="C85" s="188"/>
      <c r="D85" s="188"/>
      <c r="E85" s="188"/>
      <c r="F85" s="188"/>
    </row>
    <row r="86" spans="1:4" ht="16.5" thickBot="1">
      <c r="A86" s="240">
        <v>3</v>
      </c>
      <c r="B86" s="240" t="s">
        <v>190</v>
      </c>
      <c r="C86" s="281" t="str">
        <f>'Geral - Hora'!$A$24</f>
        <v>Profissional da Engenharia</v>
      </c>
      <c r="D86" s="240" t="s">
        <v>249</v>
      </c>
    </row>
    <row r="87" spans="1:4" ht="16.5" thickBot="1">
      <c r="A87" s="4" t="s">
        <v>157</v>
      </c>
      <c r="B87" s="7" t="s">
        <v>191</v>
      </c>
      <c r="C87" s="136">
        <f>'Geral - Hora'!$D189*'Geral - Hora'!$B$174</f>
        <v>0</v>
      </c>
      <c r="D87" s="136">
        <f>SUM(C87:C87)</f>
        <v>0</v>
      </c>
    </row>
    <row r="88" spans="1:4" ht="32.25" thickBot="1">
      <c r="A88" s="4" t="s">
        <v>159</v>
      </c>
      <c r="B88" s="7" t="s">
        <v>192</v>
      </c>
      <c r="C88" s="136">
        <f>'Geral - Hora'!$D193*'Geral - Hora'!$B$174</f>
        <v>0</v>
      </c>
      <c r="D88" s="136">
        <f>SUM(C88:C88)</f>
        <v>0</v>
      </c>
    </row>
    <row r="89" spans="1:4" ht="16.5" thickBot="1">
      <c r="A89" s="4" t="s">
        <v>161</v>
      </c>
      <c r="B89" s="7" t="s">
        <v>193</v>
      </c>
      <c r="C89" s="136">
        <f>'Geral - Hora'!$D208*'Geral - Hora'!$B$175</f>
        <v>0</v>
      </c>
      <c r="D89" s="136">
        <f>SUM(C89:C89)</f>
        <v>0</v>
      </c>
    </row>
    <row r="90" spans="1:4" ht="32.25" thickBot="1">
      <c r="A90" s="4" t="s">
        <v>163</v>
      </c>
      <c r="B90" s="7" t="s">
        <v>194</v>
      </c>
      <c r="C90" s="136">
        <f>'Geral - Hora'!$D212*'Geral - Hora'!$B$175</f>
        <v>0</v>
      </c>
      <c r="D90" s="136">
        <f>SUM(C90:C90)</f>
        <v>0</v>
      </c>
    </row>
    <row r="91" spans="1:4" ht="16.5" thickBot="1">
      <c r="A91" s="4" t="s">
        <v>164</v>
      </c>
      <c r="B91" s="7" t="s">
        <v>253</v>
      </c>
      <c r="C91" s="136">
        <f>'Geral - Hora'!$D229</f>
        <v>0</v>
      </c>
      <c r="D91" s="136">
        <f>SUM(C91:C91)</f>
        <v>0</v>
      </c>
    </row>
    <row r="92" spans="1:4" ht="16.5" thickBot="1">
      <c r="A92" s="364" t="s">
        <v>8</v>
      </c>
      <c r="B92" s="365"/>
      <c r="C92" s="137">
        <f>SUM(C87:C91)</f>
        <v>0</v>
      </c>
      <c r="D92" s="137">
        <f>SUM(D87:D91)</f>
        <v>0</v>
      </c>
    </row>
    <row r="93" ht="15.75"/>
    <row r="94" ht="15.75"/>
    <row r="95" spans="1:6" ht="15.75">
      <c r="A95" s="363" t="s">
        <v>195</v>
      </c>
      <c r="B95" s="363"/>
      <c r="C95" s="363"/>
      <c r="D95" s="363"/>
      <c r="E95" s="363"/>
      <c r="F95" s="363"/>
    </row>
    <row r="96" ht="15.75"/>
    <row r="97" ht="15.75"/>
    <row r="98" spans="1:6" ht="15.75">
      <c r="A98" s="367" t="s">
        <v>196</v>
      </c>
      <c r="B98" s="367"/>
      <c r="C98" s="367"/>
      <c r="D98" s="367"/>
      <c r="E98" s="367"/>
      <c r="F98" s="367"/>
    </row>
    <row r="99" spans="1:6" s="141" customFormat="1" ht="16.5" thickBot="1">
      <c r="A99" s="190"/>
      <c r="B99" s="190"/>
      <c r="C99" s="190"/>
      <c r="D99" s="190"/>
      <c r="E99" s="190"/>
      <c r="F99" s="190"/>
    </row>
    <row r="100" spans="1:4" ht="16.5" thickBot="1">
      <c r="A100" s="242" t="s">
        <v>197</v>
      </c>
      <c r="B100" s="242" t="s">
        <v>198</v>
      </c>
      <c r="C100" s="281" t="str">
        <f>'Geral - Hora'!$A$24</f>
        <v>Profissional da Engenharia</v>
      </c>
      <c r="D100" s="242" t="s">
        <v>249</v>
      </c>
    </row>
    <row r="101" spans="1:4" ht="16.5" thickBot="1">
      <c r="A101" s="177" t="s">
        <v>157</v>
      </c>
      <c r="B101" s="191" t="s">
        <v>12</v>
      </c>
      <c r="C101" s="192">
        <f>'Geral - Hora'!$D$287*'Geral - Hora'!D265/12</f>
        <v>0</v>
      </c>
      <c r="D101" s="192">
        <f aca="true" t="shared" si="3" ref="D101:D106">SUM(C101:C101)</f>
        <v>0</v>
      </c>
    </row>
    <row r="102" spans="1:4" ht="16.5" thickBot="1">
      <c r="A102" s="177" t="s">
        <v>159</v>
      </c>
      <c r="B102" s="191" t="s">
        <v>254</v>
      </c>
      <c r="C102" s="192">
        <f>'Geral - Hora'!$D$287*'Geral - Hora'!D266/12</f>
        <v>0</v>
      </c>
      <c r="D102" s="192">
        <f t="shared" si="3"/>
        <v>0</v>
      </c>
    </row>
    <row r="103" spans="1:4" ht="16.5" thickBot="1">
      <c r="A103" s="177" t="s">
        <v>161</v>
      </c>
      <c r="B103" s="191" t="s">
        <v>199</v>
      </c>
      <c r="C103" s="192">
        <f>'Geral - Hora'!$D$287*'Geral - Hora'!D274/12</f>
        <v>0</v>
      </c>
      <c r="D103" s="192">
        <f t="shared" si="3"/>
        <v>0</v>
      </c>
    </row>
    <row r="104" spans="1:4" ht="16.5" thickBot="1">
      <c r="A104" s="177" t="s">
        <v>163</v>
      </c>
      <c r="B104" s="191" t="s">
        <v>200</v>
      </c>
      <c r="C104" s="192">
        <f>'Geral - Hora'!$D$287*'Geral - Hora'!D267/12</f>
        <v>0</v>
      </c>
      <c r="D104" s="192">
        <f t="shared" si="3"/>
        <v>0</v>
      </c>
    </row>
    <row r="105" spans="1:4" ht="16.5" thickBot="1">
      <c r="A105" s="177" t="s">
        <v>164</v>
      </c>
      <c r="B105" s="191" t="s">
        <v>201</v>
      </c>
      <c r="C105" s="192">
        <f>'Geral - Hora'!$D$287*'Geral - Hora'!D275/12</f>
        <v>0</v>
      </c>
      <c r="D105" s="192">
        <f t="shared" si="3"/>
        <v>0</v>
      </c>
    </row>
    <row r="106" spans="1:4" ht="48" thickBot="1">
      <c r="A106" s="177" t="s">
        <v>165</v>
      </c>
      <c r="B106" s="191" t="str">
        <f>"Outros - "&amp;'Geral - Hora'!A252&amp;"; "&amp;'Geral - Hora'!A253&amp;"; "&amp;'Geral - Hora'!A254&amp;"; "&amp;'Geral - Hora'!A255&amp;"; "&amp;'Geral - Hora'!A256&amp;"; "&amp;'Geral - Hora'!A257&amp;" e; "&amp;'Geral - Hora'!A260</f>
        <v>Outros - Afastamento por doença; Consulta médica filho; Óbitos na família; Casamento; Doação de sangue; Testemunho e; Consulta pré-natal</v>
      </c>
      <c r="C106" s="192">
        <f>'Geral - Hora'!$D$287*('Geral - Hora'!D268+'Geral - Hora'!D269+'Geral - Hora'!D270+'Geral - Hora'!D271+'Geral - Hora'!D272+'Geral - Hora'!D273+'Geral - Hora'!D276)/12</f>
        <v>0</v>
      </c>
      <c r="D106" s="192">
        <f t="shared" si="3"/>
        <v>0</v>
      </c>
    </row>
    <row r="107" spans="1:4" ht="16.5" thickBot="1">
      <c r="A107" s="366" t="s">
        <v>182</v>
      </c>
      <c r="B107" s="366"/>
      <c r="C107" s="193">
        <f>SUM(C101:C106)</f>
        <v>0</v>
      </c>
      <c r="D107" s="193">
        <f>SUM(D101:D106)</f>
        <v>0</v>
      </c>
    </row>
    <row r="108" ht="15.75"/>
    <row r="109" ht="15.75"/>
    <row r="110" spans="1:6" ht="15.75">
      <c r="A110" s="367" t="s">
        <v>202</v>
      </c>
      <c r="B110" s="367"/>
      <c r="C110" s="367"/>
      <c r="D110" s="367"/>
      <c r="E110" s="367"/>
      <c r="F110" s="367"/>
    </row>
    <row r="111" spans="1:6" s="141" customFormat="1" ht="16.5" thickBot="1">
      <c r="A111" s="190"/>
      <c r="B111" s="190"/>
      <c r="C111" s="190"/>
      <c r="D111" s="190"/>
      <c r="E111" s="190"/>
      <c r="F111" s="190"/>
    </row>
    <row r="112" spans="1:4" ht="16.5" thickBot="1">
      <c r="A112" s="242" t="s">
        <v>203</v>
      </c>
      <c r="B112" s="242" t="s">
        <v>204</v>
      </c>
      <c r="C112" s="281" t="str">
        <f>'Geral - Hora'!$A$24</f>
        <v>Profissional da Engenharia</v>
      </c>
      <c r="D112" s="242" t="s">
        <v>249</v>
      </c>
    </row>
    <row r="113" spans="1:4" ht="16.5" thickBot="1">
      <c r="A113" s="177" t="s">
        <v>157</v>
      </c>
      <c r="B113" s="191" t="s">
        <v>222</v>
      </c>
      <c r="C113" s="192">
        <f>'Geral - Hora'!$C313</f>
        <v>0</v>
      </c>
      <c r="D113" s="192">
        <f>SUM(C113:C113)</f>
        <v>0</v>
      </c>
    </row>
    <row r="114" spans="1:4" ht="16.5" thickBot="1">
      <c r="A114" s="366" t="s">
        <v>8</v>
      </c>
      <c r="B114" s="366"/>
      <c r="C114" s="193">
        <f>C113</f>
        <v>0</v>
      </c>
      <c r="D114" s="193">
        <f>D113</f>
        <v>0</v>
      </c>
    </row>
    <row r="115" ht="15.75"/>
    <row r="116" ht="15.75"/>
    <row r="117" spans="1:6" ht="15.75">
      <c r="A117" s="367" t="s">
        <v>205</v>
      </c>
      <c r="B117" s="367"/>
      <c r="C117" s="367"/>
      <c r="D117" s="367"/>
      <c r="E117" s="367"/>
      <c r="F117" s="367"/>
    </row>
    <row r="118" spans="1:6" s="141" customFormat="1" ht="16.5" thickBot="1">
      <c r="A118" s="190"/>
      <c r="B118" s="190"/>
      <c r="C118" s="190"/>
      <c r="D118" s="190"/>
      <c r="E118" s="190"/>
      <c r="F118" s="190"/>
    </row>
    <row r="119" spans="1:4" ht="16.5" thickBot="1">
      <c r="A119" s="242">
        <v>4</v>
      </c>
      <c r="B119" s="242" t="s">
        <v>206</v>
      </c>
      <c r="C119" s="281" t="str">
        <f>'Geral - Hora'!$A$24</f>
        <v>Profissional da Engenharia</v>
      </c>
      <c r="D119" s="242" t="s">
        <v>249</v>
      </c>
    </row>
    <row r="120" spans="1:4" ht="16.5" thickBot="1">
      <c r="A120" s="177" t="s">
        <v>197</v>
      </c>
      <c r="B120" s="191" t="s">
        <v>198</v>
      </c>
      <c r="C120" s="204">
        <f>C107</f>
        <v>0</v>
      </c>
      <c r="D120" s="204">
        <f>SUM(C120:C120)</f>
        <v>0</v>
      </c>
    </row>
    <row r="121" spans="1:4" ht="16.5" thickBot="1">
      <c r="A121" s="177" t="s">
        <v>203</v>
      </c>
      <c r="B121" s="191" t="s">
        <v>204</v>
      </c>
      <c r="C121" s="204">
        <f>C114</f>
        <v>0</v>
      </c>
      <c r="D121" s="204">
        <f>SUM(C121:C121)</f>
        <v>0</v>
      </c>
    </row>
    <row r="122" spans="1:4" ht="16.5" thickBot="1">
      <c r="A122" s="366" t="s">
        <v>8</v>
      </c>
      <c r="B122" s="366"/>
      <c r="C122" s="205">
        <f>SUM(C120:C121)</f>
        <v>0</v>
      </c>
      <c r="D122" s="205">
        <f>SUM(D120:D121)</f>
        <v>0</v>
      </c>
    </row>
    <row r="123" ht="15.75"/>
    <row r="124" ht="15.75"/>
    <row r="125" spans="1:6" ht="15.75">
      <c r="A125" s="363" t="s">
        <v>207</v>
      </c>
      <c r="B125" s="363"/>
      <c r="C125" s="363"/>
      <c r="D125" s="363"/>
      <c r="E125" s="363"/>
      <c r="F125" s="363"/>
    </row>
    <row r="126" spans="1:6" s="141" customFormat="1" ht="16.5" thickBot="1">
      <c r="A126" s="188"/>
      <c r="B126" s="188"/>
      <c r="C126" s="188"/>
      <c r="D126" s="188"/>
      <c r="E126" s="188"/>
      <c r="F126" s="188"/>
    </row>
    <row r="127" spans="1:4" s="225" customFormat="1" ht="16.5" thickBot="1">
      <c r="A127" s="240">
        <v>5</v>
      </c>
      <c r="B127" s="240" t="s">
        <v>117</v>
      </c>
      <c r="C127" s="281" t="str">
        <f>'Geral - Hora'!$A$24</f>
        <v>Profissional da Engenharia</v>
      </c>
      <c r="D127" s="240" t="s">
        <v>249</v>
      </c>
    </row>
    <row r="128" spans="1:4" ht="16.5" thickBot="1">
      <c r="A128" s="4" t="s">
        <v>157</v>
      </c>
      <c r="B128" s="5" t="s">
        <v>208</v>
      </c>
      <c r="C128" s="136">
        <f>'Geral - Hora'!$D$332</f>
        <v>0</v>
      </c>
      <c r="D128" s="136">
        <f>SUM(C128:C128)</f>
        <v>0</v>
      </c>
    </row>
    <row r="129" spans="1:4" ht="16.5" thickBot="1">
      <c r="A129" s="4" t="s">
        <v>159</v>
      </c>
      <c r="B129" s="5" t="s">
        <v>298</v>
      </c>
      <c r="C129" s="136">
        <f>'Geral - Hora'!$E354</f>
        <v>0</v>
      </c>
      <c r="D129" s="136">
        <f>SUM(C129:C129)</f>
        <v>0</v>
      </c>
    </row>
    <row r="130" spans="1:4" ht="16.5" thickBot="1">
      <c r="A130" s="364" t="s">
        <v>182</v>
      </c>
      <c r="B130" s="365"/>
      <c r="C130" s="137">
        <f>SUM(C128:C129)</f>
        <v>0</v>
      </c>
      <c r="D130" s="137">
        <f>SUM(D128:D129)</f>
        <v>0</v>
      </c>
    </row>
    <row r="131" ht="15.75"/>
    <row r="132" ht="15.75"/>
    <row r="133" spans="1:6" ht="15.75">
      <c r="A133" s="363" t="s">
        <v>209</v>
      </c>
      <c r="B133" s="363"/>
      <c r="C133" s="363"/>
      <c r="D133" s="363"/>
      <c r="E133" s="363"/>
      <c r="F133" s="363"/>
    </row>
    <row r="134" spans="1:6" s="141" customFormat="1" ht="16.5" thickBot="1">
      <c r="A134" s="188"/>
      <c r="B134" s="188"/>
      <c r="C134" s="188"/>
      <c r="D134" s="188"/>
      <c r="E134" s="188"/>
      <c r="F134" s="188"/>
    </row>
    <row r="135" spans="1:5" s="225" customFormat="1" ht="32.25" thickBot="1">
      <c r="A135" s="240">
        <v>6</v>
      </c>
      <c r="B135" s="240" t="s">
        <v>118</v>
      </c>
      <c r="C135" s="240" t="s">
        <v>175</v>
      </c>
      <c r="D135" s="281" t="str">
        <f>'Geral - Hora'!$A$24</f>
        <v>Profissional da Engenharia</v>
      </c>
      <c r="E135" s="240" t="s">
        <v>156</v>
      </c>
    </row>
    <row r="136" spans="1:5" ht="16.5" thickBot="1">
      <c r="A136" s="4" t="s">
        <v>157</v>
      </c>
      <c r="B136" s="5" t="s">
        <v>134</v>
      </c>
      <c r="C136" s="6">
        <f>('Geral - Hora'!$B364/SUM('Geral - Hora'!$B$364:$B$366))*'Geral - Hora'!$C$370</f>
        <v>0.07594936708860765</v>
      </c>
      <c r="D136" s="136">
        <f>'Geral - Hora'!$B370*$C$136</f>
        <v>0</v>
      </c>
      <c r="E136" s="136">
        <f>SUM(D136:D136)</f>
        <v>0</v>
      </c>
    </row>
    <row r="137" spans="1:5" ht="16.5" thickBot="1">
      <c r="A137" s="4" t="s">
        <v>159</v>
      </c>
      <c r="B137" s="5" t="s">
        <v>136</v>
      </c>
      <c r="C137" s="6">
        <f>('Geral - Hora'!B366/SUM('Geral - Hora'!$B$364:$B$366))*'Geral - Hora'!$C$370</f>
        <v>0.1898734177215191</v>
      </c>
      <c r="D137" s="136">
        <f>'Geral - Hora'!$B370*$C$137</f>
        <v>0</v>
      </c>
      <c r="E137" s="136">
        <f>SUM(D137:D137)</f>
        <v>0</v>
      </c>
    </row>
    <row r="138" spans="1:5" ht="16.5" thickBot="1">
      <c r="A138" s="4" t="s">
        <v>161</v>
      </c>
      <c r="B138" s="5" t="s">
        <v>135</v>
      </c>
      <c r="C138" s="6">
        <f>('Geral - Hora'!B365/SUM('Geral - Hora'!$B$364:$B$366))*'Geral - Hora'!$C$370</f>
        <v>0.07594936708860765</v>
      </c>
      <c r="D138" s="136">
        <f>'Geral - Hora'!$B370*$C$138</f>
        <v>0</v>
      </c>
      <c r="E138" s="136">
        <f>SUM(D138:D138)</f>
        <v>0</v>
      </c>
    </row>
    <row r="139" spans="1:5" ht="16.5" thickBot="1">
      <c r="A139" s="364" t="s">
        <v>182</v>
      </c>
      <c r="B139" s="365"/>
      <c r="C139" s="140">
        <f>SUM(C136:C138)</f>
        <v>0.34177215189873444</v>
      </c>
      <c r="D139" s="137">
        <f>SUM(D136:D138)</f>
        <v>0</v>
      </c>
      <c r="E139" s="137">
        <f>SUM(E136:E138)</f>
        <v>0</v>
      </c>
    </row>
    <row r="140" ht="15.75"/>
    <row r="141" ht="15.75"/>
    <row r="142" spans="1:6" ht="15.75">
      <c r="A142" s="363" t="s">
        <v>210</v>
      </c>
      <c r="B142" s="363"/>
      <c r="C142" s="363"/>
      <c r="D142" s="363"/>
      <c r="E142" s="363"/>
      <c r="F142" s="363"/>
    </row>
    <row r="143" spans="1:6" s="141" customFormat="1" ht="16.5" thickBot="1">
      <c r="A143" s="188"/>
      <c r="B143" s="188"/>
      <c r="C143" s="188"/>
      <c r="D143" s="188"/>
      <c r="E143" s="188"/>
      <c r="F143" s="188"/>
    </row>
    <row r="144" spans="1:4" ht="32.25" thickBot="1">
      <c r="A144" s="282"/>
      <c r="B144" s="240" t="s">
        <v>211</v>
      </c>
      <c r="C144" s="281" t="str">
        <f>'Geral - Hora'!$A$24</f>
        <v>Profissional da Engenharia</v>
      </c>
      <c r="D144" s="240" t="s">
        <v>156</v>
      </c>
    </row>
    <row r="145" spans="1:4" ht="16.5" thickBot="1">
      <c r="A145" s="9" t="s">
        <v>157</v>
      </c>
      <c r="B145" s="5" t="s">
        <v>154</v>
      </c>
      <c r="C145" s="142">
        <f>C38</f>
        <v>0</v>
      </c>
      <c r="D145" s="142">
        <f>SUM(C145:C145)</f>
        <v>0</v>
      </c>
    </row>
    <row r="146" spans="1:4" ht="16.5" thickBot="1">
      <c r="A146" s="9" t="s">
        <v>159</v>
      </c>
      <c r="B146" s="5" t="s">
        <v>167</v>
      </c>
      <c r="C146" s="142">
        <f>C81</f>
        <v>0</v>
      </c>
      <c r="D146" s="142">
        <f>SUM(C146:C146)</f>
        <v>0</v>
      </c>
    </row>
    <row r="147" spans="1:4" ht="16.5" thickBot="1">
      <c r="A147" s="9" t="s">
        <v>161</v>
      </c>
      <c r="B147" s="5" t="s">
        <v>189</v>
      </c>
      <c r="C147" s="142">
        <f>C92</f>
        <v>0</v>
      </c>
      <c r="D147" s="142">
        <f>SUM(C147:C147)</f>
        <v>0</v>
      </c>
    </row>
    <row r="148" spans="1:4" ht="16.5" thickBot="1">
      <c r="A148" s="9" t="s">
        <v>163</v>
      </c>
      <c r="B148" s="5" t="s">
        <v>195</v>
      </c>
      <c r="C148" s="142">
        <f>C122</f>
        <v>0</v>
      </c>
      <c r="D148" s="142">
        <f>SUM(C148:C148)</f>
        <v>0</v>
      </c>
    </row>
    <row r="149" spans="1:4" ht="16.5" thickBot="1">
      <c r="A149" s="9" t="s">
        <v>164</v>
      </c>
      <c r="B149" s="5" t="s">
        <v>207</v>
      </c>
      <c r="C149" s="142">
        <f>C130</f>
        <v>0</v>
      </c>
      <c r="D149" s="142">
        <f>SUM(C149:C149)</f>
        <v>0</v>
      </c>
    </row>
    <row r="150" spans="1:4" ht="16.5" thickBot="1">
      <c r="A150" s="364" t="s">
        <v>212</v>
      </c>
      <c r="B150" s="365"/>
      <c r="C150" s="142"/>
      <c r="D150" s="142"/>
    </row>
    <row r="151" spans="1:4" ht="16.5" thickBot="1">
      <c r="A151" s="9" t="s">
        <v>165</v>
      </c>
      <c r="B151" s="5" t="s">
        <v>213</v>
      </c>
      <c r="C151" s="142">
        <f>D139</f>
        <v>0</v>
      </c>
      <c r="D151" s="142">
        <f>SUM(C151:C151)</f>
        <v>0</v>
      </c>
    </row>
    <row r="152" spans="1:4" ht="16.5" thickBot="1">
      <c r="A152" s="364" t="s">
        <v>214</v>
      </c>
      <c r="B152" s="365"/>
      <c r="C152" s="143">
        <f>SUM(C145:C151)</f>
        <v>0</v>
      </c>
      <c r="D152" s="143">
        <f>SUM(D145:D151)</f>
        <v>0</v>
      </c>
    </row>
    <row r="153" ht="15.75"/>
    <row r="154" ht="15.75"/>
    <row r="155" spans="1:6" ht="15.75">
      <c r="A155" s="363" t="s">
        <v>304</v>
      </c>
      <c r="B155" s="363"/>
      <c r="C155" s="363"/>
      <c r="D155" s="363"/>
      <c r="E155" s="363"/>
      <c r="F155" s="363"/>
    </row>
    <row r="156" spans="1:8" ht="16.5" thickBot="1">
      <c r="A156" s="185"/>
      <c r="B156" s="185"/>
      <c r="C156" s="185"/>
      <c r="D156" s="185"/>
      <c r="E156" s="185"/>
      <c r="F156" s="185"/>
      <c r="G156" s="185"/>
      <c r="H156" s="185"/>
    </row>
    <row r="157" spans="1:5" ht="79.5" thickBot="1">
      <c r="A157" s="214" t="s">
        <v>301</v>
      </c>
      <c r="B157" s="187" t="s">
        <v>255</v>
      </c>
      <c r="C157" s="214" t="s">
        <v>302</v>
      </c>
      <c r="D157" s="214" t="s">
        <v>256</v>
      </c>
      <c r="E157" s="215" t="s">
        <v>305</v>
      </c>
    </row>
    <row r="158" spans="1:5" ht="16.5" thickBot="1">
      <c r="A158" s="216">
        <f>'Geral - Hora'!B388</f>
        <v>188.57142857142856</v>
      </c>
      <c r="B158" s="218" t="str">
        <f>'Geral - Hora'!A388</f>
        <v>Profissional da Engenharia (44h semanais)</v>
      </c>
      <c r="C158" s="186">
        <f>IF(A158=0,0,1/A158)</f>
        <v>0.005303030303030303</v>
      </c>
      <c r="D158" s="212">
        <f>C152</f>
        <v>0</v>
      </c>
      <c r="E158" s="213">
        <f>D158*C158</f>
        <v>0</v>
      </c>
    </row>
    <row r="159" spans="1:5" ht="16.5" thickBot="1">
      <c r="A159" s="217"/>
      <c r="B159" s="226" t="s">
        <v>257</v>
      </c>
      <c r="C159" s="217"/>
      <c r="D159" s="227"/>
      <c r="E159" s="206">
        <f>SUM(E158:E158)</f>
        <v>0</v>
      </c>
    </row>
    <row r="160" spans="1:6" s="141" customFormat="1" ht="15.75">
      <c r="A160" s="127"/>
      <c r="B160" s="127"/>
      <c r="C160" s="127"/>
      <c r="D160" s="127"/>
      <c r="E160" s="127"/>
      <c r="F160" s="211"/>
    </row>
    <row r="161" ht="15.75"/>
    <row r="162" spans="1:6" ht="15.75">
      <c r="A162" s="363" t="s">
        <v>294</v>
      </c>
      <c r="B162" s="363"/>
      <c r="C162" s="363"/>
      <c r="D162" s="363"/>
      <c r="E162" s="363"/>
      <c r="F162" s="363"/>
    </row>
    <row r="163" ht="16.5" thickBot="1"/>
    <row r="164" spans="1:6" ht="63.75" thickBot="1">
      <c r="A164" s="3"/>
      <c r="B164" s="3" t="s">
        <v>295</v>
      </c>
      <c r="C164" s="3" t="s">
        <v>307</v>
      </c>
      <c r="D164" s="3" t="s">
        <v>306</v>
      </c>
      <c r="E164" s="3" t="s">
        <v>293</v>
      </c>
      <c r="F164" s="240" t="s">
        <v>314</v>
      </c>
    </row>
    <row r="165" spans="1:6" ht="16.5" thickBot="1">
      <c r="A165" s="177" t="s">
        <v>296</v>
      </c>
      <c r="B165" s="191" t="str">
        <f>B158&amp;" - "&amp;ROUND(A158,2)&amp;" Horas"</f>
        <v>Profissional da Engenharia (44h semanais) - 188,57 Horas</v>
      </c>
      <c r="C165" s="221">
        <f>E158</f>
        <v>0</v>
      </c>
      <c r="D165" s="222">
        <v>500</v>
      </c>
      <c r="E165" s="221">
        <f>C165*D165</f>
        <v>0</v>
      </c>
      <c r="F165" s="283">
        <f>ROUND(D165/((44+2*6)/7*30),0)</f>
        <v>2</v>
      </c>
    </row>
    <row r="166" spans="1:6" ht="16.5" thickBot="1">
      <c r="A166" s="3"/>
      <c r="B166" s="364" t="s">
        <v>22</v>
      </c>
      <c r="C166" s="369"/>
      <c r="D166" s="365"/>
      <c r="E166" s="220">
        <f>SUM(E165:E165)</f>
        <v>0</v>
      </c>
      <c r="F166" s="284">
        <f>SUM(F165:F165)</f>
        <v>2</v>
      </c>
    </row>
  </sheetData>
  <sheetProtection/>
  <mergeCells count="41">
    <mergeCell ref="B166:D166"/>
    <mergeCell ref="A162:F162"/>
    <mergeCell ref="A155:F155"/>
    <mergeCell ref="A1:F1"/>
    <mergeCell ref="A2:F2"/>
    <mergeCell ref="A3:F3"/>
    <mergeCell ref="A4:F4"/>
    <mergeCell ref="A5:F5"/>
    <mergeCell ref="A13:C13"/>
    <mergeCell ref="A38:B38"/>
    <mergeCell ref="A21:D21"/>
    <mergeCell ref="A23:B23"/>
    <mergeCell ref="A24:B24"/>
    <mergeCell ref="A25:B25"/>
    <mergeCell ref="A26:B26"/>
    <mergeCell ref="A29:F29"/>
    <mergeCell ref="A48:B48"/>
    <mergeCell ref="A51:F51"/>
    <mergeCell ref="A41:F41"/>
    <mergeCell ref="A43:F43"/>
    <mergeCell ref="A72:B72"/>
    <mergeCell ref="A75:F75"/>
    <mergeCell ref="A62:B62"/>
    <mergeCell ref="A65:F65"/>
    <mergeCell ref="A92:B92"/>
    <mergeCell ref="A95:F95"/>
    <mergeCell ref="A122:B122"/>
    <mergeCell ref="A125:F125"/>
    <mergeCell ref="A139:B139"/>
    <mergeCell ref="A98:F98"/>
    <mergeCell ref="A81:B81"/>
    <mergeCell ref="A84:F84"/>
    <mergeCell ref="A114:B114"/>
    <mergeCell ref="A117:F117"/>
    <mergeCell ref="A107:B107"/>
    <mergeCell ref="A110:F110"/>
    <mergeCell ref="A142:F142"/>
    <mergeCell ref="A150:B150"/>
    <mergeCell ref="A152:B152"/>
    <mergeCell ref="A130:B130"/>
    <mergeCell ref="A133:F133"/>
  </mergeCells>
  <printOptions/>
  <pageMargins left="0.511811024" right="0.511811024" top="0.787401575" bottom="0.787401575" header="0.31496062" footer="0.31496062"/>
  <pageSetup horizontalDpi="600" verticalDpi="600" orientation="portrait" paperSize="9" scale="66" r:id="rId4"/>
  <rowBreaks count="1" manualBreakCount="1">
    <brk id="63" max="255" man="1"/>
  </rowBreaks>
  <colBreaks count="1" manualBreakCount="1">
    <brk id="6"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Arcangela Silva Casagrande</dc:creator>
  <cp:keywords/>
  <dc:description/>
  <cp:lastModifiedBy>Usuário do Windows</cp:lastModifiedBy>
  <cp:lastPrinted>2018-11-18T23:26:07Z</cp:lastPrinted>
  <dcterms:created xsi:type="dcterms:W3CDTF">2018-01-23T19:35:16Z</dcterms:created>
  <dcterms:modified xsi:type="dcterms:W3CDTF">2019-04-18T11:01:41Z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